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umok\"/>
    </mc:Choice>
  </mc:AlternateContent>
  <xr:revisionPtr revIDLastSave="0" documentId="13_ncr:1_{0A3B8ECF-D0EF-4FD5-BE27-3DD3A2AC58B2}" xr6:coauthVersionLast="47" xr6:coauthVersionMax="47" xr10:uidLastSave="{00000000-0000-0000-0000-000000000000}"/>
  <bookViews>
    <workbookView xWindow="-120" yWindow="-120" windowWidth="20730" windowHeight="11310" xr2:uid="{1ED4CC45-280E-493A-9C4C-4983BB23EFBD}"/>
  </bookViews>
  <sheets>
    <sheet name="Szerzői és részesedés prg" sheetId="1" r:id="rId1"/>
    <sheet name="Egyösszegű megbízás" sheetId="2" r:id="rId2"/>
  </sheets>
  <definedNames>
    <definedName name="_xlnm.Print_Area" localSheetId="1">'Egyösszegű megbízás'!$A$1:$DM$70</definedName>
    <definedName name="_xlnm.Print_Area" localSheetId="0">'Szerzői és részesedés prg'!$A$1:$DR$193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78" i="2" l="1"/>
  <c r="BK74" i="2"/>
  <c r="BA74" i="2"/>
  <c r="CD68" i="2"/>
  <c r="CD67" i="2"/>
  <c r="B67" i="2"/>
  <c r="CP62" i="2"/>
  <c r="CD59" i="2"/>
  <c r="CD58" i="2"/>
  <c r="AR58" i="2"/>
  <c r="BD68" i="2" s="1"/>
  <c r="CD54" i="2"/>
  <c r="BK54" i="2"/>
  <c r="AP52" i="2"/>
  <c r="AX50" i="2"/>
  <c r="AR50" i="2"/>
  <c r="BD50" i="2" s="1"/>
  <c r="BD48" i="2"/>
  <c r="AX49" i="2" s="1"/>
  <c r="BD49" i="2" s="1"/>
  <c r="B42" i="2"/>
  <c r="B41" i="2"/>
  <c r="B10" i="2"/>
  <c r="B18" i="2" s="1"/>
  <c r="DJ7" i="2"/>
  <c r="DE6" i="2"/>
  <c r="C53" i="2" s="1"/>
  <c r="AR6" i="2"/>
  <c r="CP5" i="2"/>
  <c r="DK5" i="2" s="1"/>
  <c r="CP4" i="2"/>
  <c r="L209" i="1"/>
  <c r="BR79" i="1" s="1"/>
  <c r="L208" i="1"/>
  <c r="AZ79" i="1" s="1"/>
  <c r="AX206" i="1"/>
  <c r="AX205" i="1"/>
  <c r="AP70" i="1" s="1"/>
  <c r="BH70" i="1" s="1"/>
  <c r="BZ70" i="1" s="1"/>
  <c r="CR70" i="1" s="1"/>
  <c r="AX204" i="1"/>
  <c r="AX203" i="1"/>
  <c r="R203" i="1"/>
  <c r="L203" i="1"/>
  <c r="AX202" i="1"/>
  <c r="AP67" i="1" s="1"/>
  <c r="R202" i="1"/>
  <c r="L202" i="1"/>
  <c r="AX201" i="1"/>
  <c r="AP66" i="1" s="1"/>
  <c r="R201" i="1"/>
  <c r="L201" i="1"/>
  <c r="R200" i="1"/>
  <c r="L200" i="1"/>
  <c r="R199" i="1"/>
  <c r="L199" i="1"/>
  <c r="R198" i="1"/>
  <c r="L198" i="1"/>
  <c r="R197" i="1"/>
  <c r="L197" i="1"/>
  <c r="AX196" i="1"/>
  <c r="DJ9" i="1" s="1"/>
  <c r="DU10" i="1" s="1"/>
  <c r="R196" i="1"/>
  <c r="L196" i="1"/>
  <c r="AP185" i="1"/>
  <c r="B185" i="1"/>
  <c r="AP183" i="1"/>
  <c r="CL170" i="1"/>
  <c r="BN170" i="1"/>
  <c r="CL157" i="1"/>
  <c r="BN157" i="1"/>
  <c r="CL144" i="1"/>
  <c r="BN144" i="1"/>
  <c r="CL131" i="1"/>
  <c r="BN131" i="1"/>
  <c r="CL118" i="1"/>
  <c r="BN118" i="1"/>
  <c r="CL105" i="1"/>
  <c r="BN105" i="1"/>
  <c r="BR95" i="1"/>
  <c r="CR88" i="1"/>
  <c r="BZ88" i="1"/>
  <c r="BH88" i="1"/>
  <c r="AP88" i="1"/>
  <c r="BZ87" i="1"/>
  <c r="BH87" i="1"/>
  <c r="AP87" i="1"/>
  <c r="DB79" i="1"/>
  <c r="DB95" i="1" s="1"/>
  <c r="AY9" i="1" s="1"/>
  <c r="CJ79" i="1"/>
  <c r="AR9" i="1" s="1"/>
  <c r="CU78" i="1"/>
  <c r="CR94" i="1" s="1"/>
  <c r="CU94" i="1" s="1"/>
  <c r="DB94" i="1" s="1"/>
  <c r="CC78" i="1"/>
  <c r="BK78" i="1"/>
  <c r="BH94" i="1" s="1"/>
  <c r="BK94" i="1" s="1"/>
  <c r="BR94" i="1" s="1"/>
  <c r="AS78" i="1"/>
  <c r="AZ78" i="1" s="1"/>
  <c r="CR72" i="1"/>
  <c r="BZ72" i="1"/>
  <c r="BH72" i="1"/>
  <c r="AP72" i="1"/>
  <c r="AP71" i="1"/>
  <c r="BH71" i="1" s="1"/>
  <c r="BZ71" i="1" s="1"/>
  <c r="CR71" i="1" s="1"/>
  <c r="BH69" i="1"/>
  <c r="BZ69" i="1" s="1"/>
  <c r="AP69" i="1"/>
  <c r="BH68" i="1"/>
  <c r="BZ68" i="1" s="1"/>
  <c r="CR68" i="1" s="1"/>
  <c r="AP68" i="1"/>
  <c r="CR65" i="1"/>
  <c r="CR87" i="1" s="1"/>
  <c r="BH65" i="1"/>
  <c r="B53" i="1"/>
  <c r="CN10" i="1"/>
  <c r="B13" i="1" s="1"/>
  <c r="DZ9" i="1"/>
  <c r="CQ9" i="1"/>
  <c r="AK9" i="1"/>
  <c r="AB9" i="1"/>
  <c r="DZ8" i="1"/>
  <c r="CQ8" i="1"/>
  <c r="DZ7" i="1"/>
  <c r="CQ7" i="1"/>
  <c r="B7" i="1"/>
  <c r="Q9" i="1" s="1"/>
  <c r="DZ6" i="1"/>
  <c r="CQ6" i="1"/>
  <c r="BZ6" i="1"/>
  <c r="B6" i="1"/>
  <c r="DZ5" i="1"/>
  <c r="CQ5" i="1"/>
  <c r="Q5" i="1"/>
  <c r="B5" i="1"/>
  <c r="DZ4" i="1"/>
  <c r="CQ4" i="1"/>
  <c r="Y3" i="1"/>
  <c r="AR5" i="1" s="1"/>
  <c r="AR8" i="1" s="1"/>
  <c r="CA8" i="1" l="1"/>
  <c r="BH67" i="1"/>
  <c r="BZ67" i="1" s="1"/>
  <c r="CR67" i="1" s="1"/>
  <c r="DJ4" i="1"/>
  <c r="CA6" i="1"/>
  <c r="CJ7" i="1"/>
  <c r="EA1" i="1"/>
  <c r="CT3" i="1"/>
  <c r="AD5" i="1"/>
  <c r="BG7" i="1" s="1"/>
  <c r="AY5" i="1"/>
  <c r="AY8" i="1" s="1"/>
  <c r="CP3" i="1"/>
  <c r="DJ8" i="1"/>
  <c r="CJ9" i="1"/>
  <c r="BH66" i="1"/>
  <c r="BZ66" i="1" s="1"/>
  <c r="CR66" i="1" s="1"/>
  <c r="CJ5" i="1"/>
  <c r="CM10" i="1"/>
  <c r="BA16" i="2"/>
  <c r="DK6" i="2"/>
  <c r="AD9" i="1"/>
  <c r="AZ95" i="1"/>
  <c r="AS65" i="1"/>
  <c r="AZ65" i="1" s="1"/>
  <c r="AZ80" i="1" s="1"/>
  <c r="CR69" i="1"/>
  <c r="CI28" i="1"/>
  <c r="B22" i="1"/>
  <c r="CI19" i="1"/>
  <c r="B15" i="1"/>
  <c r="B12" i="1"/>
  <c r="CI25" i="1"/>
  <c r="CI16" i="1"/>
  <c r="CI22" i="1"/>
  <c r="CI13" i="1"/>
  <c r="DZ28" i="1"/>
  <c r="DZ10" i="1"/>
  <c r="CJ78" i="1"/>
  <c r="BZ94" i="1"/>
  <c r="CC94" i="1" s="1"/>
  <c r="CJ94" i="1" s="1"/>
  <c r="CC87" i="1" s="1"/>
  <c r="CJ87" i="1" s="1"/>
  <c r="AK5" i="1"/>
  <c r="AK8" i="1" s="1"/>
  <c r="DB78" i="1"/>
  <c r="AD4" i="1"/>
  <c r="AB6" i="1"/>
  <c r="AB7" i="1"/>
  <c r="B9" i="1"/>
  <c r="AP94" i="1"/>
  <c r="AS94" i="1" s="1"/>
  <c r="AZ94" i="1" s="1"/>
  <c r="CJ4" i="1"/>
  <c r="DJ5" i="1"/>
  <c r="DJ6" i="1"/>
  <c r="DJ7" i="1"/>
  <c r="BR78" i="1"/>
  <c r="CU87" i="1"/>
  <c r="CJ95" i="1"/>
  <c r="B17" i="2"/>
  <c r="AM15" i="2"/>
  <c r="AM10" i="2"/>
  <c r="AM18" i="2"/>
  <c r="B16" i="2"/>
  <c r="BA11" i="2"/>
  <c r="BA15" i="2"/>
  <c r="B15" i="2"/>
  <c r="BK87" i="1"/>
  <c r="BA10" i="2"/>
  <c r="BK58" i="2" s="1"/>
  <c r="CJ67" i="2"/>
  <c r="AX58" i="2"/>
  <c r="BD65" i="2"/>
  <c r="AR67" i="2"/>
  <c r="BD70" i="2" s="1"/>
  <c r="CP67" i="2"/>
  <c r="CJ68" i="2"/>
  <c r="CP68" i="2" s="1"/>
  <c r="CP69" i="2" s="1"/>
  <c r="C54" i="2"/>
  <c r="C55" i="2"/>
  <c r="BD58" i="2"/>
  <c r="BD62" i="2"/>
  <c r="CJ66" i="2"/>
  <c r="CP66" i="2" s="1"/>
  <c r="CP70" i="2" s="1"/>
  <c r="AX67" i="2"/>
  <c r="AR68" i="2"/>
  <c r="AM54" i="2"/>
  <c r="CJ58" i="2"/>
  <c r="CP58" i="2" s="1"/>
  <c r="BD61" i="2"/>
  <c r="CP65" i="2"/>
  <c r="BD67" i="2"/>
  <c r="AX68" i="2"/>
  <c r="BD69" i="2"/>
  <c r="BD60" i="2"/>
  <c r="BG6" i="1" l="1"/>
  <c r="AD8" i="1"/>
  <c r="BN3" i="1"/>
  <c r="BN7" i="1" s="1"/>
  <c r="BL8" i="1" s="1"/>
  <c r="CT13" i="1"/>
  <c r="BK65" i="1"/>
  <c r="CT22" i="1"/>
  <c r="B26" i="1"/>
  <c r="B19" i="1"/>
  <c r="CT28" i="1"/>
  <c r="AH55" i="2"/>
  <c r="CJ59" i="2" s="1"/>
  <c r="AM53" i="2"/>
  <c r="BK67" i="2"/>
  <c r="BQ66" i="2"/>
  <c r="BW66" i="2" s="1"/>
  <c r="BQ58" i="2"/>
  <c r="BW62" i="2"/>
  <c r="BW65" i="2"/>
  <c r="BK68" i="2"/>
  <c r="BQ67" i="2"/>
  <c r="BW58" i="2"/>
  <c r="BW60" i="2" s="1"/>
  <c r="BA19" i="2"/>
  <c r="BA18" i="2"/>
  <c r="CU65" i="1"/>
  <c r="AS87" i="1"/>
  <c r="CT16" i="1"/>
  <c r="CT19" i="1"/>
  <c r="DZ21" i="1"/>
  <c r="CC65" i="1"/>
  <c r="BN14" i="1"/>
  <c r="BN13" i="1"/>
  <c r="BR87" i="1"/>
  <c r="AS71" i="1"/>
  <c r="AZ71" i="1" s="1"/>
  <c r="AS70" i="1"/>
  <c r="AZ70" i="1" s="1"/>
  <c r="AS66" i="1"/>
  <c r="AZ66" i="1" s="1"/>
  <c r="AS69" i="1"/>
  <c r="AZ69" i="1" s="1"/>
  <c r="AS68" i="1"/>
  <c r="AZ68" i="1" s="1"/>
  <c r="AS67" i="1"/>
  <c r="AZ67" i="1" s="1"/>
  <c r="CJ96" i="1"/>
  <c r="CJ97" i="1" s="1"/>
  <c r="CT25" i="1"/>
  <c r="DB87" i="1"/>
  <c r="BW67" i="2" l="1"/>
  <c r="BN31" i="1"/>
  <c r="BW70" i="2"/>
  <c r="BQ68" i="2"/>
  <c r="BW68" i="2" s="1"/>
  <c r="BW69" i="2" s="1"/>
  <c r="DB96" i="1"/>
  <c r="DB97" i="1" s="1"/>
  <c r="AZ81" i="1"/>
  <c r="BR96" i="1"/>
  <c r="BR97" i="1" s="1"/>
  <c r="CJ65" i="1"/>
  <c r="DB65" i="1"/>
  <c r="BW61" i="2"/>
  <c r="B22" i="2"/>
  <c r="B21" i="2"/>
  <c r="BR65" i="1"/>
  <c r="AA74" i="2"/>
  <c r="CP59" i="2"/>
  <c r="CJ98" i="1"/>
  <c r="CJ99" i="1" s="1"/>
  <c r="CC98" i="1"/>
  <c r="AZ87" i="1"/>
  <c r="CC88" i="1" l="1"/>
  <c r="CJ88" i="1" s="1"/>
  <c r="CC89" i="1"/>
  <c r="CJ89" i="1" s="1"/>
  <c r="CJ80" i="1"/>
  <c r="BR80" i="1"/>
  <c r="DK65" i="1"/>
  <c r="DB98" i="1"/>
  <c r="DB99" i="1" s="1"/>
  <c r="CU98" i="1"/>
  <c r="CP60" i="2"/>
  <c r="CP61" i="2" s="1"/>
  <c r="DK87" i="1"/>
  <c r="AZ96" i="1"/>
  <c r="DB80" i="1"/>
  <c r="BR98" i="1"/>
  <c r="BR99" i="1" s="1"/>
  <c r="BK98" i="1"/>
  <c r="AZ82" i="1"/>
  <c r="CU89" i="1" l="1"/>
  <c r="DB89" i="1" s="1"/>
  <c r="CU88" i="1"/>
  <c r="DB88" i="1" s="1"/>
  <c r="AS83" i="1"/>
  <c r="AZ83" i="1" s="1"/>
  <c r="AZ84" i="1" s="1"/>
  <c r="AZ97" i="1"/>
  <c r="DK96" i="1"/>
  <c r="CU71" i="1"/>
  <c r="DB71" i="1" s="1"/>
  <c r="CU69" i="1"/>
  <c r="DB69" i="1" s="1"/>
  <c r="CU70" i="1"/>
  <c r="DB70" i="1" s="1"/>
  <c r="CU66" i="1"/>
  <c r="DB66" i="1" s="1"/>
  <c r="CU68" i="1"/>
  <c r="DB68" i="1" s="1"/>
  <c r="CU67" i="1"/>
  <c r="DB67" i="1" s="1"/>
  <c r="BK67" i="1"/>
  <c r="BR67" i="1" s="1"/>
  <c r="BK69" i="1"/>
  <c r="BR69" i="1" s="1"/>
  <c r="BK70" i="1"/>
  <c r="BR70" i="1" s="1"/>
  <c r="BK66" i="1"/>
  <c r="BR66" i="1" s="1"/>
  <c r="BK71" i="1"/>
  <c r="BR71" i="1" s="1"/>
  <c r="BK68" i="1"/>
  <c r="BR68" i="1" s="1"/>
  <c r="DK80" i="1"/>
  <c r="CJ90" i="1"/>
  <c r="CJ91" i="1" s="1"/>
  <c r="BK89" i="1"/>
  <c r="BR89" i="1" s="1"/>
  <c r="BK88" i="1"/>
  <c r="BR88" i="1" s="1"/>
  <c r="CC71" i="1"/>
  <c r="CJ71" i="1" s="1"/>
  <c r="CC68" i="1"/>
  <c r="CJ68" i="1" s="1"/>
  <c r="CC67" i="1"/>
  <c r="CJ67" i="1" s="1"/>
  <c r="CC70" i="1"/>
  <c r="CJ70" i="1" s="1"/>
  <c r="CC66" i="1"/>
  <c r="CJ66" i="1" s="1"/>
  <c r="CC69" i="1"/>
  <c r="CJ69" i="1" s="1"/>
  <c r="DB81" i="1" l="1"/>
  <c r="DB82" i="1" s="1"/>
  <c r="CJ81" i="1"/>
  <c r="CJ82" i="1" s="1"/>
  <c r="AS73" i="1"/>
  <c r="AZ73" i="1" s="1"/>
  <c r="AS72" i="1"/>
  <c r="AZ72" i="1" s="1"/>
  <c r="CU83" i="1"/>
  <c r="DB83" i="1" s="1"/>
  <c r="DB84" i="1" s="1"/>
  <c r="DK66" i="1"/>
  <c r="DK67" i="1"/>
  <c r="BR90" i="1"/>
  <c r="BR91" i="1" s="1"/>
  <c r="DK70" i="1"/>
  <c r="DK68" i="1"/>
  <c r="BR81" i="1"/>
  <c r="AZ98" i="1"/>
  <c r="DK98" i="1" s="1"/>
  <c r="AS98" i="1"/>
  <c r="DK97" i="1"/>
  <c r="DB90" i="1"/>
  <c r="DB91" i="1" s="1"/>
  <c r="DK71" i="1"/>
  <c r="DK69" i="1"/>
  <c r="AZ99" i="1" l="1"/>
  <c r="AS89" i="1" s="1"/>
  <c r="AZ89" i="1" s="1"/>
  <c r="DK89" i="1" s="1"/>
  <c r="CC83" i="1"/>
  <c r="CJ83" i="1" s="1"/>
  <c r="CJ84" i="1" s="1"/>
  <c r="CU73" i="1"/>
  <c r="DB73" i="1" s="1"/>
  <c r="CU72" i="1"/>
  <c r="DB72" i="1" s="1"/>
  <c r="CC137" i="1"/>
  <c r="DA137" i="1"/>
  <c r="BE137" i="1"/>
  <c r="CJ19" i="1"/>
  <c r="DA111" i="1"/>
  <c r="CC111" i="1"/>
  <c r="BE111" i="1"/>
  <c r="BE150" i="1"/>
  <c r="DA150" i="1"/>
  <c r="CC150" i="1"/>
  <c r="DA124" i="1"/>
  <c r="BE124" i="1"/>
  <c r="CC124" i="1"/>
  <c r="BE189" i="1"/>
  <c r="DA176" i="1"/>
  <c r="BE176" i="1"/>
  <c r="CC176" i="1"/>
  <c r="DK99" i="1"/>
  <c r="CC163" i="1"/>
  <c r="DA163" i="1"/>
  <c r="BE163" i="1"/>
  <c r="AZ74" i="1"/>
  <c r="AZ75" i="1" s="1"/>
  <c r="B25" i="1"/>
  <c r="BR82" i="1"/>
  <c r="DK81" i="1"/>
  <c r="AS88" i="1" l="1"/>
  <c r="AZ88" i="1" s="1"/>
  <c r="DK88" i="1" s="1"/>
  <c r="CC72" i="1"/>
  <c r="CJ72" i="1" s="1"/>
  <c r="CC73" i="1"/>
  <c r="CJ73" i="1" s="1"/>
  <c r="CJ74" i="1" s="1"/>
  <c r="CJ75" i="1" s="1"/>
  <c r="BE164" i="1"/>
  <c r="DA177" i="1"/>
  <c r="DA125" i="1"/>
  <c r="CC112" i="1"/>
  <c r="DA138" i="1"/>
  <c r="DA164" i="1"/>
  <c r="BE190" i="1"/>
  <c r="CC151" i="1"/>
  <c r="DA112" i="1"/>
  <c r="CC138" i="1"/>
  <c r="CC164" i="1"/>
  <c r="CC125" i="1"/>
  <c r="DA151" i="1"/>
  <c r="BO203" i="1"/>
  <c r="DZ20" i="1" s="1"/>
  <c r="DB74" i="1"/>
  <c r="DB75" i="1" s="1"/>
  <c r="CC177" i="1"/>
  <c r="BK83" i="1"/>
  <c r="BR83" i="1" s="1"/>
  <c r="DK83" i="1" s="1"/>
  <c r="DK82" i="1"/>
  <c r="BE177" i="1"/>
  <c r="BE125" i="1"/>
  <c r="BE151" i="1"/>
  <c r="BE112" i="1"/>
  <c r="BE138" i="1"/>
  <c r="AZ90" i="1" l="1"/>
  <c r="AW152" i="1"/>
  <c r="BE152" i="1"/>
  <c r="BE153" i="1" s="1"/>
  <c r="BE113" i="1"/>
  <c r="BE114" i="1" s="1"/>
  <c r="AW113" i="1"/>
  <c r="BR84" i="1"/>
  <c r="DA113" i="1"/>
  <c r="DA114" i="1" s="1"/>
  <c r="CS113" i="1"/>
  <c r="CS178" i="1"/>
  <c r="DA178" i="1"/>
  <c r="DA179" i="1" s="1"/>
  <c r="AW178" i="1"/>
  <c r="BE178" i="1"/>
  <c r="BE179" i="1" s="1"/>
  <c r="BW215" i="1" s="1"/>
  <c r="CC139" i="1"/>
  <c r="CC140" i="1" s="1"/>
  <c r="BU139" i="1"/>
  <c r="DA139" i="1"/>
  <c r="DA140" i="1" s="1"/>
  <c r="CS139" i="1"/>
  <c r="BE139" i="1"/>
  <c r="BE140" i="1" s="1"/>
  <c r="BW212" i="1" s="1"/>
  <c r="AW139" i="1"/>
  <c r="BU178" i="1"/>
  <c r="CC178" i="1"/>
  <c r="CC179" i="1" s="1"/>
  <c r="BU126" i="1"/>
  <c r="CC126" i="1"/>
  <c r="CC127" i="1" s="1"/>
  <c r="BU152" i="1"/>
  <c r="CC152" i="1"/>
  <c r="CC153" i="1" s="1"/>
  <c r="DA165" i="1"/>
  <c r="DA166" i="1" s="1"/>
  <c r="CD214" i="1" s="1"/>
  <c r="CS165" i="1"/>
  <c r="CS126" i="1"/>
  <c r="DA126" i="1"/>
  <c r="DA127" i="1" s="1"/>
  <c r="AW126" i="1"/>
  <c r="BE126" i="1"/>
  <c r="BE127" i="1" s="1"/>
  <c r="CS152" i="1"/>
  <c r="DA152" i="1"/>
  <c r="DA153" i="1" s="1"/>
  <c r="CD213" i="1" s="1"/>
  <c r="DZ24" i="1" s="1"/>
  <c r="CC165" i="1"/>
  <c r="CC166" i="1" s="1"/>
  <c r="BU165" i="1"/>
  <c r="AW191" i="1"/>
  <c r="BE191" i="1"/>
  <c r="BE192" i="1" s="1"/>
  <c r="CC113" i="1"/>
  <c r="CC114" i="1" s="1"/>
  <c r="BU113" i="1"/>
  <c r="BE165" i="1"/>
  <c r="BE166" i="1" s="1"/>
  <c r="AW165" i="1"/>
  <c r="DK90" i="1" l="1"/>
  <c r="L22" i="1" s="1"/>
  <c r="B24" i="1" s="1"/>
  <c r="AZ91" i="1"/>
  <c r="DK91" i="1" s="1"/>
  <c r="AW158" i="1"/>
  <c r="BE158" i="1" s="1"/>
  <c r="AW159" i="1"/>
  <c r="BE159" i="1" s="1"/>
  <c r="AW157" i="1"/>
  <c r="BE157" i="1" s="1"/>
  <c r="BW214" i="1"/>
  <c r="DZ27" i="1" s="1"/>
  <c r="AW119" i="1"/>
  <c r="BE119" i="1" s="1"/>
  <c r="AW118" i="1"/>
  <c r="BE118" i="1" s="1"/>
  <c r="AW120" i="1"/>
  <c r="BE120" i="1" s="1"/>
  <c r="BW211" i="1"/>
  <c r="DZ18" i="1" s="1"/>
  <c r="BU145" i="1"/>
  <c r="CC145" i="1" s="1"/>
  <c r="BU146" i="1"/>
  <c r="CC146" i="1" s="1"/>
  <c r="BU144" i="1"/>
  <c r="CC144" i="1" s="1"/>
  <c r="BU172" i="1"/>
  <c r="CC172" i="1" s="1"/>
  <c r="BU171" i="1"/>
  <c r="CC171" i="1" s="1"/>
  <c r="BU170" i="1"/>
  <c r="CC170" i="1" s="1"/>
  <c r="BU131" i="1"/>
  <c r="CC131" i="1" s="1"/>
  <c r="BU133" i="1"/>
  <c r="CC133" i="1" s="1"/>
  <c r="BU132" i="1"/>
  <c r="CC132" i="1" s="1"/>
  <c r="CS171" i="1"/>
  <c r="DA171" i="1" s="1"/>
  <c r="CS172" i="1"/>
  <c r="DA172" i="1" s="1"/>
  <c r="CS170" i="1"/>
  <c r="DA170" i="1" s="1"/>
  <c r="CD215" i="1"/>
  <c r="AW107" i="1"/>
  <c r="BE107" i="1" s="1"/>
  <c r="AW106" i="1"/>
  <c r="BE106" i="1" s="1"/>
  <c r="AW105" i="1"/>
  <c r="BE105" i="1" s="1"/>
  <c r="BW210" i="1"/>
  <c r="AW185" i="1"/>
  <c r="BE185" i="1" s="1"/>
  <c r="AW184" i="1"/>
  <c r="BE184" i="1" s="1"/>
  <c r="AW183" i="1"/>
  <c r="BE183" i="1" s="1"/>
  <c r="CN215" i="1"/>
  <c r="DZ30" i="1" s="1"/>
  <c r="AW146" i="1"/>
  <c r="BE146" i="1" s="1"/>
  <c r="AW145" i="1"/>
  <c r="BE145" i="1" s="1"/>
  <c r="AW144" i="1"/>
  <c r="BE144" i="1" s="1"/>
  <c r="BW213" i="1"/>
  <c r="BU105" i="1"/>
  <c r="CC105" i="1" s="1"/>
  <c r="BU106" i="1"/>
  <c r="CC106" i="1" s="1"/>
  <c r="BU107" i="1"/>
  <c r="CC107" i="1" s="1"/>
  <c r="CS119" i="1"/>
  <c r="DA119" i="1" s="1"/>
  <c r="CS120" i="1"/>
  <c r="DA120" i="1" s="1"/>
  <c r="CS118" i="1"/>
  <c r="DA118" i="1" s="1"/>
  <c r="CN211" i="1"/>
  <c r="CD211" i="1"/>
  <c r="BU120" i="1"/>
  <c r="CC120" i="1" s="1"/>
  <c r="BU119" i="1"/>
  <c r="CC119" i="1" s="1"/>
  <c r="BU118" i="1"/>
  <c r="CC118" i="1" s="1"/>
  <c r="CS131" i="1"/>
  <c r="DA131" i="1" s="1"/>
  <c r="CS132" i="1"/>
  <c r="DA132" i="1" s="1"/>
  <c r="CS133" i="1"/>
  <c r="DA133" i="1" s="1"/>
  <c r="CD212" i="1"/>
  <c r="BU157" i="1"/>
  <c r="CC157" i="1" s="1"/>
  <c r="BU159" i="1"/>
  <c r="CC159" i="1" s="1"/>
  <c r="BU158" i="1"/>
  <c r="CC158" i="1" s="1"/>
  <c r="CS146" i="1"/>
  <c r="DA146" i="1" s="1"/>
  <c r="CS144" i="1"/>
  <c r="DA144" i="1" s="1"/>
  <c r="CS145" i="1"/>
  <c r="DA145" i="1" s="1"/>
  <c r="CS157" i="1"/>
  <c r="DA157" i="1" s="1"/>
  <c r="CS159" i="1"/>
  <c r="DA159" i="1" s="1"/>
  <c r="CS158" i="1"/>
  <c r="DA158" i="1" s="1"/>
  <c r="CS107" i="1"/>
  <c r="DA107" i="1" s="1"/>
  <c r="CS105" i="1"/>
  <c r="DA105" i="1" s="1"/>
  <c r="CS106" i="1"/>
  <c r="DA106" i="1" s="1"/>
  <c r="AW133" i="1"/>
  <c r="BE133" i="1" s="1"/>
  <c r="AW131" i="1"/>
  <c r="BE131" i="1" s="1"/>
  <c r="AW132" i="1"/>
  <c r="BE132" i="1" s="1"/>
  <c r="CN213" i="1"/>
  <c r="CD210" i="1"/>
  <c r="DZ15" i="1" s="1"/>
  <c r="BK72" i="1"/>
  <c r="BR72" i="1" s="1"/>
  <c r="BK73" i="1"/>
  <c r="BR73" i="1" s="1"/>
  <c r="DK73" i="1" s="1"/>
  <c r="DK84" i="1"/>
  <c r="B18" i="1" s="1"/>
  <c r="AW171" i="1"/>
  <c r="BE171" i="1" s="1"/>
  <c r="AW170" i="1"/>
  <c r="BE170" i="1" s="1"/>
  <c r="AW172" i="1"/>
  <c r="BE172" i="1" s="1"/>
  <c r="CN210" i="1"/>
  <c r="CC160" i="1" l="1"/>
  <c r="CC161" i="1" s="1"/>
  <c r="BE147" i="1"/>
  <c r="BE148" i="1" s="1"/>
  <c r="DA173" i="1"/>
  <c r="DA174" i="1" s="1"/>
  <c r="DA108" i="1"/>
  <c r="CJ13" i="1" s="1"/>
  <c r="DA160" i="1"/>
  <c r="DA161" i="1" s="1"/>
  <c r="DA121" i="1"/>
  <c r="DA122" i="1" s="1"/>
  <c r="CC134" i="1"/>
  <c r="CC135" i="1" s="1"/>
  <c r="CC147" i="1"/>
  <c r="CC148" i="1" s="1"/>
  <c r="BE160" i="1"/>
  <c r="CJ25" i="1" s="1"/>
  <c r="CC121" i="1"/>
  <c r="CC122" i="1" s="1"/>
  <c r="BE186" i="1"/>
  <c r="CJ28" i="1" s="1"/>
  <c r="BE108" i="1"/>
  <c r="BE109" i="1" s="1"/>
  <c r="BE173" i="1"/>
  <c r="BE174" i="1" s="1"/>
  <c r="BR74" i="1"/>
  <c r="DK74" i="1" s="1"/>
  <c r="L15" i="1" s="1"/>
  <c r="DK72" i="1"/>
  <c r="BE134" i="1"/>
  <c r="BE135" i="1" s="1"/>
  <c r="CC108" i="1"/>
  <c r="CC109" i="1" s="1"/>
  <c r="CC173" i="1"/>
  <c r="CC174" i="1" s="1"/>
  <c r="BE121" i="1"/>
  <c r="CJ16" i="1" s="1"/>
  <c r="DA147" i="1"/>
  <c r="CJ22" i="1" s="1"/>
  <c r="DA134" i="1"/>
  <c r="DA135" i="1" s="1"/>
  <c r="CD203" i="1" s="1"/>
  <c r="BR75" i="1" l="1"/>
  <c r="BE122" i="1"/>
  <c r="BW202" i="1" s="1"/>
  <c r="DZ17" i="1" s="1"/>
  <c r="DA148" i="1"/>
  <c r="CN204" i="1" s="1"/>
  <c r="BW201" i="1"/>
  <c r="BO201" i="1"/>
  <c r="BW204" i="1"/>
  <c r="CD204" i="1"/>
  <c r="DZ23" i="1" s="1"/>
  <c r="BO204" i="1"/>
  <c r="AE16" i="1"/>
  <c r="DA109" i="1"/>
  <c r="CN201" i="1" s="1"/>
  <c r="CD206" i="1"/>
  <c r="BO206" i="1"/>
  <c r="BW206" i="1"/>
  <c r="CD205" i="1"/>
  <c r="BO205" i="1"/>
  <c r="CD202" i="1"/>
  <c r="BO202" i="1"/>
  <c r="CN202" i="1"/>
  <c r="DK75" i="1"/>
  <c r="B17" i="1" s="1"/>
  <c r="BE187" i="1"/>
  <c r="CN206" i="1" s="1"/>
  <c r="DZ29" i="1" s="1"/>
  <c r="BE161" i="1"/>
  <c r="BW205" i="1" s="1"/>
  <c r="DZ26" i="1" s="1"/>
  <c r="BW203" i="1" l="1"/>
  <c r="CD201" i="1"/>
  <c r="DZ14" i="1" s="1"/>
  <c r="BN30" i="1"/>
  <c r="AE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gabol</author>
  </authors>
  <commentList>
    <comment ref="Q3" authorId="0" shapeId="0" xr:uid="{8E383A8C-251A-43F1-9144-DFEEAA1A44F6}">
      <text>
        <r>
          <rPr>
            <sz val="10"/>
            <color indexed="81"/>
            <rFont val="Calibri Light"/>
            <family val="2"/>
            <charset val="238"/>
            <scheme val="major"/>
          </rPr>
          <t xml:space="preserve">Könyv oldalszáma a kiadás-előkészítés lépés során lesz végleges. Addig is, irányadó értékként számolj/hasalj a következő oldalszámmal:
200-255 ezer karakter (szóközzel) - 128-160 oldal
255-310 ezer karakter (szóközzel) - 161-192 oldal
310-365 ezer karakter (szóközzel) - 193-224 oldal
365-420 ezer karakter (szóközzel) - 225-256 oldal
420-475 ezer karakter (szóközzel) - 257-288 oldal
475-530 ezer karakter (szóközzel) - 289-320 oldal
530-585 ezer karakter (szóközzel) - 321-352 oldal
585-640 ezer karakter (szóközzel) - 353-384 oldal
</t>
        </r>
        <r>
          <rPr>
            <sz val="9"/>
            <color indexed="81"/>
            <rFont val="Calibri Light"/>
            <family val="2"/>
            <charset val="238"/>
            <scheme val="major"/>
          </rPr>
          <t>Azonos karakterszámú művek esetében lehet akár 20-30% oldalszám eltérés is (pl. sok pörgős párbeszéd vs sok hosszú tájleírás, több vs kevesebb fejezetcím, tartalomjegyzékkel vagy anélkül... ), így a fentiekre tényleg csak hozzávetőleges értékként tekints.</t>
        </r>
      </text>
    </comment>
    <comment ref="AP78" authorId="0" shapeId="0" xr:uid="{F86368EB-8E7B-454F-85B3-C823A6729D90}">
      <text>
        <r>
          <rPr>
            <sz val="9"/>
            <color indexed="81"/>
            <rFont val="Tahoma"/>
            <family val="2"/>
            <charset val="238"/>
          </rPr>
          <t>12 db epub és 12 db általános pdf összesen</t>
        </r>
      </text>
    </comment>
  </commentList>
</comments>
</file>

<file path=xl/sharedStrings.xml><?xml version="1.0" encoding="utf-8"?>
<sst xmlns="http://schemas.openxmlformats.org/spreadsheetml/2006/main" count="386" uniqueCount="166">
  <si>
    <r>
      <t xml:space="preserve">        szeretek</t>
    </r>
    <r>
      <rPr>
        <sz val="14"/>
        <color rgb="FFE31E24"/>
        <rFont val="Calibri"/>
        <family val="2"/>
        <charset val="238"/>
        <scheme val="minor"/>
      </rPr>
      <t>irni</t>
    </r>
    <r>
      <rPr>
        <sz val="14"/>
        <rFont val="Calibri"/>
        <family val="2"/>
        <charset val="238"/>
        <scheme val="minor"/>
      </rPr>
      <t>.hu</t>
    </r>
  </si>
  <si>
    <t>Szerzői részesedés kifizetés kalkulátor</t>
  </si>
  <si>
    <t>Könyv oldaszáma:</t>
  </si>
  <si>
    <t>193-224 oldal</t>
  </si>
  <si>
    <t>magánszemély</t>
  </si>
  <si>
    <t>nyugdíjas</t>
  </si>
  <si>
    <t>igen</t>
  </si>
  <si>
    <t>vállalkozás</t>
  </si>
  <si>
    <t>magánszemélyként</t>
  </si>
  <si>
    <t>magánszemély szerző</t>
  </si>
  <si>
    <t>Mi ez a kalkulátor?</t>
  </si>
  <si>
    <t>Modellezheted, hogy műved becsült értékesítéséből milyen jövedelemre tehetsz szert. Részesedés program igénybe vétele esetén a partnerek kifizetése is kalkulálható.</t>
  </si>
  <si>
    <t>Két évet modellezhetsz, mivel első évet még egyedi tételek terhelik (első 12-12 példány, ami után nem fizetünk részesedést, illetve részesedés program, ha igénybe vetted).</t>
  </si>
  <si>
    <t xml:space="preserve">A számítás adott időpontban érvényes közterhek/díjak/árak alapján történik, ezek változása a kifizetés eredményét is módosítja. </t>
  </si>
  <si>
    <t>A táblázat működése 2016-os Excelre tesztelt, egyéb táblázatkezelőkben hibák léphetnek fel. A pénznem minden esetben forintban értendő, akkor is, ha egyedi felhasználói beállításod más pénznemet jelenít meg.</t>
  </si>
  <si>
    <t>Áfa nélküli nettó árral számolunk, az áfát külön nem mutatjuk ki</t>
  </si>
  <si>
    <t>A nettó fogyasztói árra rakódó áfa mértéke a vásárló országa szerint eltérő lehet (Magyarországon e-könyvre 27%, könyvre 5%).</t>
  </si>
  <si>
    <t>Elszámolás és kifizetés</t>
  </si>
  <si>
    <t>Elszámolás és kifizetés gyakorlatunk részletei szeretekirni.hu oldal Díjak és feltételekben.</t>
  </si>
  <si>
    <r>
      <t>Így számoljuk ki a szerzőt megillegő kifizetést</t>
    </r>
    <r>
      <rPr>
        <sz val="12"/>
        <color theme="0" tint="-0.34998626667073579"/>
        <rFont val="Calibri"/>
        <family val="2"/>
        <charset val="238"/>
        <scheme val="minor"/>
      </rPr>
      <t xml:space="preserve"> </t>
    </r>
    <r>
      <rPr>
        <sz val="10"/>
        <color theme="0" tint="-0.34998626667073579"/>
        <rFont val="Calibri"/>
        <family val="2"/>
        <charset val="238"/>
        <scheme val="minor"/>
      </rPr>
      <t>(számlázandó összeg, ha a szerző vállalkozásként kéri a kifizetést)</t>
    </r>
  </si>
  <si>
    <t>Az áfa nélküli árbevételből (szerzői részesedéssel érintett értékesített darabszám az első 12 db epub + 12 db általános pdf, 12 db személyes pdf, 12 db puhatáblás és 12 keménytáblás példány nélkül szorozva a hozzá tartozó árak) levonjuk a kiadói díjat, az eredmény a Részesedés program alapja: ha igénybe vettél Részesedés programot, az első évben levonjuk azok százalékainak megfelelő összeget. Az így kapott összeg a szerzői részesedés, ami a vállalkozásként számlázandó összeg (ha áfa körös vagy, plusz áfát is számláznod kell). Ha magánszemélyként fizetünk ki, akkor még levonjuk a szochot, az így kapott összeg a szerző bevétele. A szerző bevételéből 10% költséghányad költségálszámolás figyelembevételével kijön a szerző jövedelme (a szochonak is ez az alapja). A szerző bevételéből levonjuk a szerző jövedelmére számított szja-t: a kapott összeg a szerző kifizetésre kerülő nettó jövedelme.</t>
  </si>
  <si>
    <t>Szerzői-, köteles-, kiadói- és visszavett példányok után szerzői részesedés és részesedés program partner részesedés nem keletkezik.</t>
  </si>
  <si>
    <t>Nyomtatott könyvek alkalmanként x forintot elérő vásárlása esetén a vásárlót mentesítjük a szállítási díj megfizetése alól a megvásárolt példányok szerzői díjának terhére, az áruk arányában.</t>
  </si>
  <si>
    <t xml:space="preserve"> A vásárlóktól átvállalt szállítási költség becslésnél a következő vezérlőket alkalmazzuk (nagy átlagra becsült értékek, az adott teljesülés ettől jelentősen eltérhet):</t>
  </si>
  <si>
    <t xml:space="preserve"> - vásárlók számára szállítási költség átvállalással értékesített nyomtatott könyveid aránya:</t>
  </si>
  <si>
    <t>ß</t>
  </si>
  <si>
    <t>Ha módosítod, változik a jövedelmed</t>
  </si>
  <si>
    <t xml:space="preserve"> - ezen vásárlások átlagos kosár értéke (összes könyv ára a kosárban):</t>
  </si>
  <si>
    <t xml:space="preserve"> - vásárlásonként átvállalt átlagos kézbesítési költség áfa nélkül:</t>
  </si>
  <si>
    <t>Ha az első 10-10 darab puha- és keménytáblás könyv megvásárlása átvállalt szállítási költséggel érintett, akkor ezek vásárlótól átvállalt költsége természetesen nem szerzőt, hanem kiadót terheli.</t>
  </si>
  <si>
    <r>
      <t>Így számoljuk ki a Részesedés program partnereket megillető kifizetést</t>
    </r>
    <r>
      <rPr>
        <sz val="12"/>
        <color theme="0" tint="-0.34998626667073579"/>
        <rFont val="Calibri"/>
        <family val="2"/>
        <charset val="238"/>
        <scheme val="minor"/>
      </rPr>
      <t xml:space="preserve"> </t>
    </r>
    <r>
      <rPr>
        <sz val="10"/>
        <color theme="0" tint="-0.34998626667073579"/>
        <rFont val="Calibri"/>
        <family val="2"/>
        <charset val="238"/>
        <scheme val="minor"/>
      </rPr>
      <t>(számlázandó összeg, ha a partner vállalkozásként kéri a kifizetést)</t>
    </r>
  </si>
  <si>
    <t>Részesedés programban a kedvezményezett – regisztrációja szerint – a következő kifizetési kategóriákba esik: magánszemély, nyugdíjas magánszemély, vállalkozás, továbbá, borító tervezésnél, ha a tervező  egyedi saját művét használja fel, úgy magánszemély szerzőként is lehetőség van megállapodni.
A számítás a következő: az áfa nélküli árbevételből (szerzői részesedéssel érintett értékesített darabszámok az első 12-12 db példány nélkül szorozva a hozzá tartozó árak) levonjuk a kiadói díjat, az így kapott összeg a Részesedés program alapja, ezt megszorozzuk a Részesedés programban megállapodott százalékkal, az eredmény a részesedés partner részesedése:
 - vállalkozásként ezen összegre kell a számlát kiállítani (plusz áfa, ha áfa körös a vállalkozás).
 - magánszemély (nem nyugdíjas) esetén levonjuk a szochot, így megkapjuk a magánszemély partner bevételét. Ebből 10% költséghányad költségálszámolás figyelembevételével kijön a partner jövedelme (a szochonak is ez az alapja). Levonjuk még a jövedelemre számított szja-t és tb járulékot - a kapott összeg a magánszemély partner nettó jövedelme.
 - nyugdíjas magánszemély esetén nincs szocho levonás, így a nyugdíjas partner részesedés részesedése egyben az ő, mint adózó bevétele. Ebből 10% költséghányad költségálszámolás figyelembevételével kijön a partner jövedelme, ami az szja alapja. A bevételből levonjuk a jövedelemre számított szja-t - a kapott összeg a nyugdíjas magánszemély partner nettó jövedelme.
 - borítótervező magánszemély szerző partner esetén a díjazásnak két része van: személyes munkavégzési rész (például borító útmutató szerinti végső formára történő kialakítása) és vagyoni jog átadása rész (amennyiben a borítótervező saját műve kerül felhasználásra, ezen mű felhasználásának ellenszolgáltatása - utóbbit szokás szerzői díjnak is nevezni -, ennek tekintetében nem keletkezik tb járulék fizetési kötelezettség, a személyes munkavégzési részre tb járulék fizetési kötelezettség keletkezhet). Borítótervezőnek kell meghatároznia, hogy az őt megillető részesedés hány százalékát számoljuk el személyes munkavégzés részeként – ez az érték csak akkor lehet nulla százalék, ha a borítótervező kizárólag művének felhasználását engedi át, annak könyv borítóra való végső kialakításában nem vesz részt (mert azt például elvégzi a könyv szerzője). Ezek figyelembevételével az elszámolás a következő: borítótervező magánszemély szerző partnert megillető részesedésből levonjuk a szochot, így megkapjuk a bevételét. Ebből 10% költséghányad költségálszámolás figyelembevételével kijön a partner jövedelme (a szochonak is ez az alapja). Levonjuk a jövedelemre számított szja-t és a személyes közreműködés arányában a tb járulékot - a kapott összeg a borítótervező partner nettó jövedelme.</t>
  </si>
  <si>
    <t>Azt, hogy nem nyugdíjas magánszemély és borítótervező személyes közreműködéséből következő kifizetés keletkeztet-e biztosítási jogviszonyt és járulékfizetési kötelezettséget, a kifizetéskor kell vizsgálnunk, tekintettel a kifizetett összegre, a megbízott tevékenységének időtartamára és a hatályos biztosítási jogviszony és járulékfizetési kötelezettség összeghatárra. Ezen változók azt is eredményezhetik, hogy a fenti számításban levonásként szereplő tb járulék mégsem kerül levonásra és ennyivel magasabb lesz a kifizetésre kerülő összeg.</t>
  </si>
  <si>
    <t>TÁJÉKOZTATÁSUL A SZERZŐI DÍJJAL ÉRINTETT MŰVEK ÁRBEVÉTELÉNEK RÉSZLETES FELOSZTÁSA, továbbá a nettó kifizetés kiszámítása – V-vel jelölve az, ami vállalkozás számításánál releváns</t>
  </si>
  <si>
    <t>nem kötelező olvasmány</t>
  </si>
  <si>
    <t>epub és általános (alapáras) pdf e-könyv</t>
  </si>
  <si>
    <t>személyes (feláras) pdf e-könyv</t>
  </si>
  <si>
    <t>puhatáblás könyv</t>
  </si>
  <si>
    <t>keménytáblás könyv</t>
  </si>
  <si>
    <r>
      <rPr>
        <sz val="7.5"/>
        <color rgb="FFE31E24"/>
        <rFont val="Calibri Light"/>
        <family val="2"/>
        <charset val="238"/>
        <scheme val="major"/>
      </rPr>
      <t xml:space="preserve">ELSŐ ÉV, </t>
    </r>
    <r>
      <rPr>
        <sz val="7.5"/>
        <color rgb="FF218FD9"/>
        <rFont val="Calibri Light"/>
        <family val="2"/>
        <charset val="238"/>
        <scheme val="major"/>
      </rPr>
      <t xml:space="preserve">SZERZŐ </t>
    </r>
  </si>
  <si>
    <t>Mérték</t>
  </si>
  <si>
    <t>Alapja</t>
  </si>
  <si>
    <t>Összeg</t>
  </si>
  <si>
    <t>Összesen</t>
  </si>
  <si>
    <t xml:space="preserve">  Kiadói díj</t>
  </si>
  <si>
    <t>V</t>
  </si>
  <si>
    <t xml:space="preserve">  Részesedés program lektor (az első évben)</t>
  </si>
  <si>
    <t xml:space="preserve">  Részesedés program szerkesztő (az első évben)</t>
  </si>
  <si>
    <t xml:space="preserve">  Részesedés program formázó (az első évben)</t>
  </si>
  <si>
    <t xml:space="preserve">  Részesedés program korektor (az első évben)</t>
  </si>
  <si>
    <t xml:space="preserve">  Részesedés program kiadás-előkészítő (az első évben)</t>
  </si>
  <si>
    <t xml:space="preserve">  Részesedés program borítótervező (az első évben)</t>
  </si>
  <si>
    <t xml:space="preserve">  Szociális hozzájárulási adó (Szerző jövedelme * 13%)</t>
  </si>
  <si>
    <t xml:space="preserve">  Szja (Szerző jövedelme * 15%)</t>
  </si>
  <si>
    <t xml:space="preserve">  Szerző nettó jövedelme (árbevétel – fenti tételek)</t>
  </si>
  <si>
    <t xml:space="preserve">  Összesen (= árbevétel)</t>
  </si>
  <si>
    <t xml:space="preserve">  Számításnál figyelembe vett darabszám (első 12-12 példány levonásával)</t>
  </si>
  <si>
    <t xml:space="preserve">  Nettó egységár</t>
  </si>
  <si>
    <t xml:space="preserve">  Részesedés program alapja (árbevétel – Kiadói díj)</t>
  </si>
  <si>
    <t xml:space="preserve">  Szerző részesedése (Részesedés program alapja – Részesedés program levont %-ok)</t>
  </si>
  <si>
    <t xml:space="preserve">  Szerző bevétele (Szerző részesedése – szocho)</t>
  </si>
  <si>
    <t xml:space="preserve">  Bevételt csökkentő költségelszámolás (10% költséghányad)</t>
  </si>
  <si>
    <t xml:space="preserve">  Szerző jövedelme (Szerző bevétele – 10% költséghányad)</t>
  </si>
  <si>
    <r>
      <rPr>
        <sz val="7.5"/>
        <color rgb="FFE31E24"/>
        <rFont val="Calibri Light"/>
        <family val="2"/>
        <charset val="238"/>
        <scheme val="major"/>
      </rPr>
      <t>MÁSODIK ÉV,</t>
    </r>
    <r>
      <rPr>
        <sz val="7.5"/>
        <color rgb="FF218FD9"/>
        <rFont val="Calibri Light"/>
        <family val="2"/>
        <charset val="238"/>
        <scheme val="major"/>
      </rPr>
      <t xml:space="preserve"> SZERZŐ</t>
    </r>
  </si>
  <si>
    <r>
      <t xml:space="preserve">  Számításnál figyelembe vett db </t>
    </r>
    <r>
      <rPr>
        <sz val="7"/>
        <color theme="4"/>
        <rFont val="Calibri Light"/>
        <family val="2"/>
        <charset val="238"/>
        <scheme val="major"/>
      </rPr>
      <t>(ha első évben nem teljesült a 12-12 db eladása, itt érvényesítjük)</t>
    </r>
  </si>
  <si>
    <t xml:space="preserve">  Szerző részesedése (árbevétel – Kiadói díj)</t>
  </si>
  <si>
    <t xml:space="preserve">  Bevételt csökkentő költségelszámolás (Szerző bevétele * 10% költséghányad)</t>
  </si>
  <si>
    <t>Alábbiakban a Részesedés program nettó kifizetéseit vezetjük le, aszerint, hogy partner nyugdíjas, magánszemély, illetve borítótervező esetén megosztva a kifizetés a személyes közreműködés (magánszemély) és művének felhasználásért fizetett díj arányában. A (nem nyugdíjas) magánszemélyek kifizetését megbontottuk aszerint, hogy keletkezik-e biztosítási jogviszony, de a fenti számításban biztosítási jogviszony keletkezésével számolunk - azaz meglehet, ténylegesen nem keletkezik biztosítási jogviszony és így a magasabb összeg kerül kifizetésre.</t>
  </si>
  <si>
    <t>RÉSZESEDÉS program LEKTOR</t>
  </si>
  <si>
    <t>magánszemély nem keletkezik biztosítási jogviszony</t>
  </si>
  <si>
    <t>magánszemély biztosítási jogviszony keletkezik</t>
  </si>
  <si>
    <t>bevételből való részesedés terhei magánszemély (és nyugdíjas) esetén</t>
  </si>
  <si>
    <t xml:space="preserve">  Szociális hozzájárulási adó (Partner jövedelme * 13%, nem biztosított: 0%)</t>
  </si>
  <si>
    <t xml:space="preserve">  Szja (Partner jövedelme * 15%)</t>
  </si>
  <si>
    <t xml:space="preserve">  Társadalombiztosítási járulék (Partner jövedelme * 18,5%, nem biztosított: 0%)</t>
  </si>
  <si>
    <t xml:space="preserve">  Partner nettó jövedelme (partner bevétele – fenti tételek)</t>
  </si>
  <si>
    <t xml:space="preserve">  Összesen </t>
  </si>
  <si>
    <t xml:space="preserve">  Partner értékesítési bevételből való részesedése</t>
  </si>
  <si>
    <t xml:space="preserve">  Bevétel (értékesítési bevételből való részesedés – szocho)</t>
  </si>
  <si>
    <t xml:space="preserve">  Partner jövedelme (Partner bevétele – 10% költséghányad)</t>
  </si>
  <si>
    <t>RÉSZESEDÉS program SZERKESZTŐ</t>
  </si>
  <si>
    <t>RÉSZESEDÉS program FORMÁZÓ</t>
  </si>
  <si>
    <t xml:space="preserve">  Szociális hozzájárulási adó (Partner jövedelme * 13%, nyugdíjas: 0%)</t>
  </si>
  <si>
    <t>RÉSZESEDÉS program KORREKTOR</t>
  </si>
  <si>
    <t>RÉSZESEDÉS program KIADÁS-ELŐKÉSZÍTŐ</t>
  </si>
  <si>
    <t>RÉSZESEDÉS program BORÍTÓTERVEZŐ</t>
  </si>
  <si>
    <t>RÉSZESEDÉS program BORÍTÓTERVEZŐ - folytatás</t>
  </si>
  <si>
    <t>borítótervező mint magánszemély szerző</t>
  </si>
  <si>
    <t>bevételből való részesedés terhei borítótervező, mint magánszemély szerző esetén</t>
  </si>
  <si>
    <t xml:space="preserve">  Szociális hozzájárulási adó (Partner jövedelme * 13%)</t>
  </si>
  <si>
    <t>Könyv oldalszám választó mező tartalma és árai:</t>
  </si>
  <si>
    <t>Részesedés választó</t>
  </si>
  <si>
    <t>Részesedés igen</t>
  </si>
  <si>
    <t>128-160 oldal</t>
  </si>
  <si>
    <t>161-192 oldal</t>
  </si>
  <si>
    <t>nem</t>
  </si>
  <si>
    <t>225-256 oldal</t>
  </si>
  <si>
    <t>Részesedés partner kifizetés részletezése</t>
  </si>
  <si>
    <t>257-288 oldal</t>
  </si>
  <si>
    <t>Részesedés %</t>
  </si>
  <si>
    <t>289-320 oldal</t>
  </si>
  <si>
    <t>Lektor</t>
  </si>
  <si>
    <t>321-352 oldal</t>
  </si>
  <si>
    <t>Szerkesztő</t>
  </si>
  <si>
    <t>353-384 oldal</t>
  </si>
  <si>
    <t>Formázó</t>
  </si>
  <si>
    <t>Korrektor</t>
  </si>
  <si>
    <t>Kiadás-előkészítő</t>
  </si>
  <si>
    <t>borítótervező</t>
  </si>
  <si>
    <t>Részesedés partner kifizetés választómezők</t>
  </si>
  <si>
    <t>epub, pdf</t>
  </si>
  <si>
    <t>Részesedés partner bevétel és jövedelem részletezése</t>
  </si>
  <si>
    <t>felára pdf</t>
  </si>
  <si>
    <t>e-könyv áfa HU:</t>
  </si>
  <si>
    <t>könyv áfa HU:</t>
  </si>
  <si>
    <t>Szerző miként kéri a kifizetést választómezők</t>
  </si>
  <si>
    <t>vállalkozásként</t>
  </si>
  <si>
    <t>szocho</t>
  </si>
  <si>
    <t>szakképz.</t>
  </si>
  <si>
    <t>nettó (adózott) jövedelem**</t>
  </si>
  <si>
    <t>** plusz a levont tb járulék (tbj) összege, ha azt mégsem kell levonni, mert kifizetéskor nem kerül megállapításra biztosítási jogviszony/járulékfizetési kötelezettség – amit az összegen túl a kifizetéskor érvényes minimálbér és a megbízás napjainak száma is befolyásol</t>
  </si>
  <si>
    <t>Megbízási díj kalkulátor</t>
  </si>
  <si>
    <t>2022. augusztus 15-től közterhek, díjak, minimálbér, adó- és járulékfizetési szabályok változásáig</t>
  </si>
  <si>
    <t>Add meg a megbízási díj összegét:</t>
  </si>
  <si>
    <t>borítótervező magánszemély</t>
  </si>
  <si>
    <t>Mi ez a megbízási díj kalkulátor?</t>
  </si>
  <si>
    <t>Ha szerző és korrektor/lektor/szerkesztő/borítótervező partnere a megbízás adminisztrációját és a kifizetés elszámolásába ránk bízná, itt megtudhatod, adott megbízási díj mennyibe kerül a szerzőnek (amit mi kiszámlázunk a részére és ő megfizet) és ebből mennyit kap kézhez a partnere.</t>
  </si>
  <si>
    <t xml:space="preserve">A számítás adott időpontban érvényes közterhek és díjak alapján történik, ezek változása a megfizetendő  és a kifizetésre kerülő jövedelem összegét is módosíthatja. </t>
  </si>
  <si>
    <t>A táblázat működése 2016-os Excelre tesztelt, egyéb táblázatkezelőkben hibák léphetnek fel. A pénznem minden esetben forintban értendő, akkor is, ha egyedi felhasználói beállítás más pénznemet jelenít meg.</t>
  </si>
  <si>
    <t>Megbízott partnerként a számításban miért nem választható vállalkozás?</t>
  </si>
  <si>
    <t>Vállalkozás megbízott partner közvetlenül tud számlázni a szerzőnek (ezen számlázandó összegben állapodtok meg), ezért egyösszegű megbízás esetén nincs értelme a kiadót közbeiktatni.</t>
  </si>
  <si>
    <t>Így számoljuk ki a megbízási díj nettóját</t>
  </si>
  <si>
    <t>Az szja törvény szerint a megbízási jogviszony alapján kapott díj önálló tevékenységből származó jövedelemnek minősül, a bevétel után költség elszámolási lehetőség van: 10% költséghányad levonást alkalmazunk. A bevétel költséggel csökkentett része a jövedelem, vagyis a bevétel 90%-ára számoljuk az adókat és járulékokat.</t>
  </si>
  <si>
    <t>Megbízási jogviszony esetében biztosítási jogviszony keletkezik ha a tárgyhavi járulékalapot képező jövedelem eléri a minimálbér 30 %-át, illetőleg naptári napokra annak harmincad részét (2022.01.01-től 2 000 Ft jövedelem). Ebben az esetben a magánszemély biztosítottá válik, ami részünkről bejelentési, járulék levonási és befizetési kötelezettséget von maga után.
 - Ha a megbízott nem válik biztosítottá, akkor a jövedelemből 15 % szja-t vonunk le (saját jogú nyugdíjasok nem válnak biztosítottá, függetlenül a megbízási díj összegétől).
 - Ha a megbízott biztosítottá válik, akkor a jövedelemből 15% szja-t, továbbá 18,5% társadalombiztosítási járulékot vonunk le.</t>
  </si>
  <si>
    <t>Borítótervezés esetén a díjazásnak két része van: személyes munkavégzés rész (borító útmutató szerinti végső formára történő kialakítása) és vagyoni jog átadása rész (szerző művének, esetünkben a borítóként alkalmazásra kerülő grafika felhasználásának átengedése, ha ilyen történik - ezt szokás szerzői díjnak is nevezni és ennek tekintetében nem keletkezik tb járulék fizetési kötelezettség). A személyes munkavégzési részre tb járulék fizetési kötelezettség keletkezhet. Szerzőnek kell meghatároznia, az őt megillető részesedés hány százalékát számoljuk el személyes munkavégzés részeként – ez az érték csak akkor lehet nulla százalék, ha a szerző kizárólag egy már korábban elkészített művének felhasználását engedi át, annak könyv borítóra való végső kialakításában nem vesz részt (mert azt például elvégzi a szerző). A személyes közreműködés arányában vonjuk le a tb járulékot.</t>
  </si>
  <si>
    <t>Így számoljuk ki a szerző által fizetendő összeget</t>
  </si>
  <si>
    <t>TÁJÉKOZTATÁSUL A MEGBÍZÁSI DÍJ EGYES ELEMEI (nem kötelező olvasmány, de van, akit érdekel)</t>
  </si>
  <si>
    <t>Megbízott partner jövedelmére vonatkozó adatok</t>
  </si>
  <si>
    <t xml:space="preserve">  Megbízott bevétele (= megbízási díj = 100%)</t>
  </si>
  <si>
    <t xml:space="preserve">  Megbízott jövedelme (Megbízott bevétele - 10% költséghányad)</t>
  </si>
  <si>
    <t>Kiválasztott megbízotti jogviszony:</t>
  </si>
  <si>
    <t>Nyugdíjas megbízott partner</t>
  </si>
  <si>
    <t>A megbízási díj biztosítási</t>
  </si>
  <si>
    <t xml:space="preserve">(a megbízás nem keletkeztet </t>
  </si>
  <si>
    <t>jogviszonyt NEM keletkeztet</t>
  </si>
  <si>
    <t>jogviszonyt keletkeztet</t>
  </si>
  <si>
    <t>biztosítási jogviszonyt)</t>
  </si>
  <si>
    <t>Megbízott partner megbízási díját terhelő közterhek, nettó jövedelme</t>
  </si>
  <si>
    <t xml:space="preserve">  Szja (Megbízott jövedelme * 15%)</t>
  </si>
  <si>
    <t xml:space="preserve">  Tb járulék (Megbízott jövedelme * 18,5%, nem biztosított 0%)</t>
  </si>
  <si>
    <r>
      <rPr>
        <sz val="9"/>
        <color rgb="FF00B050"/>
        <rFont val="Calibri Light"/>
        <family val="2"/>
        <charset val="238"/>
        <scheme val="major"/>
      </rPr>
      <t xml:space="preserve">  Megbízott nettó jövedelme</t>
    </r>
    <r>
      <rPr>
        <sz val="9"/>
        <color theme="1" tint="0.249977111117893"/>
        <rFont val="Calibri Light"/>
        <family val="2"/>
        <charset val="238"/>
        <scheme val="major"/>
      </rPr>
      <t xml:space="preserve"> (Megbízott bevétele - közterhek)</t>
    </r>
  </si>
  <si>
    <t xml:space="preserve">  Összesen (= megbízási díj = 100%)</t>
  </si>
  <si>
    <t>Megbízási díj Szerzőt terhelő tételei</t>
  </si>
  <si>
    <t xml:space="preserve">  Megbízási díj</t>
  </si>
  <si>
    <t xml:space="preserve">  Szociális hozzájárulási adó (Megbízott jövedelme * 13%, ha nyugdíjas 0%)</t>
  </si>
  <si>
    <t xml:space="preserve">  Áfa ((Megbízási díj + Szocho + Kiadói díj) * 27%)</t>
  </si>
  <si>
    <t xml:space="preserve">  Teljes, Szerző által fizetendő díj</t>
  </si>
  <si>
    <t>megbízott választó mező:</t>
  </si>
  <si>
    <t>napok száma:</t>
  </si>
  <si>
    <t>minimálbér:</t>
  </si>
  <si>
    <t>1 napra jutó jövedelem hatérérték:</t>
  </si>
  <si>
    <t>minimálbér 30%:</t>
  </si>
  <si>
    <t>euro</t>
  </si>
  <si>
    <t>euro alkalmazott árfolyam</t>
  </si>
  <si>
    <t>minimum díj forint</t>
  </si>
  <si>
    <t>Kiadói díj minimum összege: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</si>
</sst>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Ft&quot;;[Red]\-#,##0\ &quot;Ft&quot;"/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164" formatCode="#,##0\ [$Ft-40E];\-#,##0\ [$Ft-40E]"/>
    <numFmt numFmtId="165" formatCode="#,###_0\F\t"/>
    <numFmt numFmtId="166" formatCode="_-* #,##0\ [$Ft-40E]_-;\-* #,##0\ [$Ft-40E]_-;_-* &quot;-&quot;??\ [$Ft-40E]_-;_-@_-"/>
    <numFmt numFmtId="167" formatCode="0.0%"/>
    <numFmt numFmtId="168" formatCode="0&quot; db&quot;"/>
    <numFmt numFmtId="169" formatCode="0.0"/>
    <numFmt numFmtId="170" formatCode="#,##0\ [$Ft-40E]"/>
  </numFmts>
  <fonts count="170">
    <font>
      <sz val="8"/>
      <color rgb="FF000000"/>
      <name val="Arial1"/>
      <charset val="238"/>
    </font>
    <font>
      <sz val="11"/>
      <color theme="1"/>
      <name val="Calibri"/>
      <family val="2"/>
      <charset val="238"/>
      <scheme val="minor"/>
    </font>
    <font>
      <sz val="8"/>
      <color rgb="FF000000"/>
      <name val="Arial1"/>
      <charset val="238"/>
    </font>
    <font>
      <sz val="8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E31E24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sz val="12"/>
      <color rgb="FF218FD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3.5"/>
      <color rgb="FF218FD9"/>
      <name val="Calibri"/>
      <family val="2"/>
      <charset val="238"/>
      <scheme val="minor"/>
    </font>
    <font>
      <sz val="9"/>
      <color rgb="FF218FD9"/>
      <name val="Calibri"/>
      <family val="2"/>
      <charset val="238"/>
      <scheme val="minor"/>
    </font>
    <font>
      <sz val="10.5"/>
      <color rgb="FF218FD9"/>
      <name val="Calibri"/>
      <family val="2"/>
      <charset val="238"/>
      <scheme val="minor"/>
    </font>
    <font>
      <sz val="11"/>
      <color rgb="FF218FD9"/>
      <name val="Calibri"/>
      <family val="2"/>
      <charset val="238"/>
      <scheme val="minor"/>
    </font>
    <font>
      <sz val="8"/>
      <color rgb="FF000000"/>
      <name val="Times New Roman"/>
      <family val="1"/>
      <charset val="238"/>
    </font>
    <font>
      <sz val="12"/>
      <color rgb="FF0070C0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sz val="10"/>
      <color rgb="FF218FD9"/>
      <name val="Calibri"/>
      <family val="2"/>
      <charset val="238"/>
      <scheme val="minor"/>
    </font>
    <font>
      <sz val="8"/>
      <color rgb="FF218FD9"/>
      <name val="Calibri"/>
      <family val="2"/>
      <charset val="238"/>
      <scheme val="minor"/>
    </font>
    <font>
      <sz val="11"/>
      <color theme="5"/>
      <name val="Times New Roman"/>
      <family val="1"/>
      <charset val="238"/>
    </font>
    <font>
      <sz val="13"/>
      <color rgb="FF00B0F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5"/>
      <name val="Wingdings"/>
      <charset val="2"/>
    </font>
    <font>
      <sz val="9"/>
      <color theme="5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4"/>
      <color theme="5"/>
      <name val="Wingdings"/>
      <charset val="2"/>
    </font>
    <font>
      <sz val="12"/>
      <color rgb="FF00000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9"/>
      <color theme="5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sz val="12"/>
      <color theme="5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color theme="5"/>
      <name val="Times New Roman"/>
      <family val="1"/>
      <charset val="238"/>
    </font>
    <font>
      <sz val="8"/>
      <color rgb="FF0070C0"/>
      <name val="Calibri"/>
      <family val="2"/>
      <charset val="238"/>
      <scheme val="minor"/>
    </font>
    <font>
      <sz val="7.5"/>
      <color rgb="FF0070C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rgb="FF0070C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rgb="FF00CC00"/>
      <name val="Calibri Light"/>
      <family val="2"/>
      <charset val="238"/>
      <scheme val="major"/>
    </font>
    <font>
      <sz val="7"/>
      <color rgb="FF000000"/>
      <name val="Calibri"/>
      <family val="2"/>
      <charset val="238"/>
      <scheme val="minor"/>
    </font>
    <font>
      <sz val="18"/>
      <color rgb="FF218FD9"/>
      <name val="Calibri"/>
      <family val="2"/>
      <charset val="238"/>
      <scheme val="minor"/>
    </font>
    <font>
      <b/>
      <sz val="16"/>
      <color rgb="FF00B0F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color theme="1" tint="0.499984740745262"/>
      <name val="Calibri Light"/>
      <family val="2"/>
      <charset val="238"/>
      <scheme val="major"/>
    </font>
    <font>
      <sz val="16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2"/>
      <color rgb="FF00CC00"/>
      <name val="Calibri"/>
      <family val="2"/>
      <charset val="238"/>
      <scheme val="minor"/>
    </font>
    <font>
      <sz val="8"/>
      <color theme="4"/>
      <name val="Calibri Light"/>
      <family val="2"/>
      <charset val="238"/>
      <scheme val="major"/>
    </font>
    <font>
      <b/>
      <sz val="8"/>
      <color theme="0" tint="-0.34998626667073579"/>
      <name val="Calibri"/>
      <family val="2"/>
      <charset val="238"/>
      <scheme val="minor"/>
    </font>
    <font>
      <sz val="8.5"/>
      <color theme="0" tint="-0.34998626667073579"/>
      <name val="Calibri"/>
      <family val="2"/>
      <charset val="238"/>
      <scheme val="minor"/>
    </font>
    <font>
      <sz val="7"/>
      <color theme="9" tint="0.3999755851924192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7"/>
      <color rgb="FF00B0F0"/>
      <name val="Calibri"/>
      <family val="2"/>
      <charset val="238"/>
      <scheme val="minor"/>
    </font>
    <font>
      <b/>
      <sz val="7"/>
      <color rgb="FF00CC00"/>
      <name val="Calibri"/>
      <family val="2"/>
      <charset val="238"/>
      <scheme val="minor"/>
    </font>
    <font>
      <sz val="7"/>
      <color rgb="FF00CC00"/>
      <name val="Calibri"/>
      <family val="2"/>
      <charset val="238"/>
      <scheme val="minor"/>
    </font>
    <font>
      <sz val="8.5"/>
      <color rgb="FF000000"/>
      <name val="Calibri"/>
      <family val="2"/>
      <charset val="238"/>
      <scheme val="minor"/>
    </font>
    <font>
      <sz val="8.5"/>
      <color theme="9"/>
      <name val="Calibri Light"/>
      <family val="2"/>
      <charset val="238"/>
      <scheme val="major"/>
    </font>
    <font>
      <sz val="14"/>
      <color rgb="FF218FD9"/>
      <name val="Calibri"/>
      <family val="2"/>
      <charset val="238"/>
      <scheme val="minor"/>
    </font>
    <font>
      <sz val="20"/>
      <color rgb="FF00CC00"/>
      <name val="Calibri"/>
      <family val="2"/>
      <charset val="238"/>
      <scheme val="minor"/>
    </font>
    <font>
      <sz val="8.5"/>
      <color theme="0" tint="-0.34998626667073579"/>
      <name val="Calibri Light"/>
      <family val="2"/>
      <charset val="238"/>
      <scheme val="major"/>
    </font>
    <font>
      <sz val="9"/>
      <color theme="9"/>
      <name val="Calibri Light"/>
      <family val="2"/>
      <charset val="238"/>
      <scheme val="major"/>
    </font>
    <font>
      <sz val="18"/>
      <color rgb="FF00CC00"/>
      <name val="Calibri"/>
      <family val="2"/>
      <charset val="238"/>
      <scheme val="minor"/>
    </font>
    <font>
      <sz val="9"/>
      <color theme="0" tint="-0.34998626667073579"/>
      <name val="Calibri Light"/>
      <family val="2"/>
      <charset val="238"/>
      <scheme val="major"/>
    </font>
    <font>
      <b/>
      <sz val="9"/>
      <color rgb="FF00CC00"/>
      <name val="Calibri"/>
      <family val="2"/>
      <charset val="238"/>
      <scheme val="minor"/>
    </font>
    <font>
      <sz val="9"/>
      <color rgb="FF00CC00"/>
      <name val="Calibri"/>
      <family val="2"/>
      <charset val="238"/>
      <scheme val="minor"/>
    </font>
    <font>
      <b/>
      <sz val="9"/>
      <color rgb="FF00B0F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7"/>
      <color theme="0" tint="-0.3499862666707357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9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8"/>
      <color rgb="FF00B0F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color rgb="FF00CC00"/>
      <name val="Times New Roman"/>
      <family val="1"/>
      <charset val="238"/>
    </font>
    <font>
      <sz val="10"/>
      <color rgb="FF00CC00"/>
      <name val="Calibri"/>
      <family val="2"/>
      <charset val="238"/>
      <scheme val="minor"/>
    </font>
    <font>
      <sz val="12"/>
      <color theme="0" tint="-0.3499862666707357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sz val="8"/>
      <color theme="4" tint="-0.249977111117893"/>
      <name val="Calibri"/>
      <family val="2"/>
      <charset val="238"/>
      <scheme val="minor"/>
    </font>
    <font>
      <sz val="7"/>
      <color theme="4" tint="-0.249977111117893"/>
      <name val="Calibri"/>
      <family val="2"/>
      <charset val="238"/>
      <scheme val="minor"/>
    </font>
    <font>
      <sz val="8"/>
      <color rgb="FF000000"/>
      <name val="Calibri Light"/>
      <family val="2"/>
      <charset val="238"/>
      <scheme val="major"/>
    </font>
    <font>
      <sz val="10"/>
      <color theme="1" tint="0.249977111117893"/>
      <name val="Calibri Light"/>
      <family val="2"/>
      <charset val="238"/>
      <scheme val="major"/>
    </font>
    <font>
      <sz val="8"/>
      <color theme="1" tint="0.249977111117893"/>
      <name val="Calibri Light"/>
      <family val="2"/>
      <charset val="238"/>
      <scheme val="major"/>
    </font>
    <font>
      <sz val="7.5"/>
      <color rgb="FFFF0000"/>
      <name val="Calibri Light"/>
      <family val="2"/>
      <charset val="238"/>
      <scheme val="major"/>
    </font>
    <font>
      <sz val="7.5"/>
      <color theme="1" tint="0.249977111117893"/>
      <name val="Calibri Light"/>
      <family val="2"/>
      <charset val="238"/>
      <scheme val="major"/>
    </font>
    <font>
      <sz val="7.5"/>
      <color rgb="FF000000"/>
      <name val="Calibri Light"/>
      <family val="2"/>
      <charset val="238"/>
      <scheme val="major"/>
    </font>
    <font>
      <sz val="7.5"/>
      <color rgb="FFE31E24"/>
      <name val="Calibri Light"/>
      <family val="2"/>
      <charset val="238"/>
      <scheme val="major"/>
    </font>
    <font>
      <sz val="7.5"/>
      <color rgb="FF218FD9"/>
      <name val="Calibri Light"/>
      <family val="2"/>
      <charset val="238"/>
      <scheme val="major"/>
    </font>
    <font>
      <sz val="7.5"/>
      <color theme="0" tint="-0.499984740745262"/>
      <name val="Calibri Light"/>
      <family val="2"/>
      <charset val="238"/>
      <scheme val="major"/>
    </font>
    <font>
      <sz val="7.5"/>
      <color rgb="FF00B050"/>
      <name val="Calibri Light"/>
      <family val="2"/>
      <charset val="238"/>
      <scheme val="major"/>
    </font>
    <font>
      <sz val="7"/>
      <color rgb="FF000000"/>
      <name val="Calibri Light"/>
      <family val="2"/>
      <charset val="238"/>
      <scheme val="major"/>
    </font>
    <font>
      <sz val="7"/>
      <color rgb="FF000000"/>
      <name val="Times New Roman"/>
      <family val="1"/>
      <charset val="238"/>
    </font>
    <font>
      <sz val="7.5"/>
      <color theme="4"/>
      <name val="Calibri Light"/>
      <family val="2"/>
      <charset val="238"/>
      <scheme val="major"/>
    </font>
    <font>
      <sz val="8"/>
      <color theme="4"/>
      <name val="Times New Roman"/>
      <family val="1"/>
      <charset val="238"/>
    </font>
    <font>
      <sz val="7"/>
      <color theme="4"/>
      <name val="Calibri Light"/>
      <family val="2"/>
      <charset val="238"/>
      <scheme val="major"/>
    </font>
    <font>
      <sz val="7.5"/>
      <color theme="1" tint="0.249977111117893"/>
      <name val="Times New Roman"/>
      <family val="1"/>
      <charset val="238"/>
    </font>
    <font>
      <sz val="7.5"/>
      <color rgb="FF000000"/>
      <name val="Times New Roman"/>
      <family val="1"/>
      <charset val="238"/>
    </font>
    <font>
      <sz val="7.5"/>
      <color theme="0" tint="-0.499984740745262"/>
      <name val="Times New Roman"/>
      <family val="1"/>
      <charset val="238"/>
    </font>
    <font>
      <sz val="10"/>
      <color theme="4"/>
      <name val="Calibri Light"/>
      <family val="2"/>
      <charset val="238"/>
      <scheme val="major"/>
    </font>
    <font>
      <sz val="7.5"/>
      <color rgb="FF0070C0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sz val="8"/>
      <color rgb="FF218FD9"/>
      <name val="Calibri Light"/>
      <family val="2"/>
      <charset val="238"/>
      <scheme val="major"/>
    </font>
    <font>
      <sz val="8"/>
      <color theme="1"/>
      <name val="Times New Roman"/>
      <family val="1"/>
      <charset val="238"/>
    </font>
    <font>
      <sz val="9"/>
      <color rgb="FF000000"/>
      <name val="Calibri Light"/>
      <family val="2"/>
      <charset val="238"/>
      <scheme val="major"/>
    </font>
    <font>
      <sz val="7"/>
      <color theme="1"/>
      <name val="Calibri Light"/>
      <family val="2"/>
      <charset val="238"/>
      <scheme val="major"/>
    </font>
    <font>
      <sz val="6"/>
      <color rgb="FF218FD9"/>
      <name val="Calibri Light"/>
      <family val="2"/>
      <charset val="238"/>
      <scheme val="major"/>
    </font>
    <font>
      <sz val="6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sz val="8"/>
      <color rgb="FF00B0F0"/>
      <name val="Calibri Light"/>
      <family val="2"/>
      <charset val="238"/>
      <scheme val="major"/>
    </font>
    <font>
      <sz val="8"/>
      <color rgb="FFFF0000"/>
      <name val="Calibri Light"/>
      <family val="2"/>
      <charset val="238"/>
      <scheme val="major"/>
    </font>
    <font>
      <sz val="7"/>
      <color theme="0" tint="-0.249977111117893"/>
      <name val="Times New Roman"/>
      <family val="1"/>
      <charset val="238"/>
    </font>
    <font>
      <sz val="10"/>
      <color indexed="81"/>
      <name val="Calibri Light"/>
      <family val="2"/>
      <charset val="238"/>
      <scheme val="major"/>
    </font>
    <font>
      <sz val="9"/>
      <color indexed="81"/>
      <name val="Calibri Light"/>
      <family val="2"/>
      <charset val="238"/>
      <scheme val="major"/>
    </font>
    <font>
      <sz val="9"/>
      <color indexed="81"/>
      <name val="Tahoma"/>
      <family val="2"/>
      <charset val="238"/>
    </font>
    <font>
      <sz val="8"/>
      <color theme="0"/>
      <name val="Times New Roman"/>
      <family val="1"/>
      <charset val="238"/>
    </font>
    <font>
      <b/>
      <sz val="14"/>
      <color theme="0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4"/>
      <color rgb="FF0066FF"/>
      <name val="Times New Roman"/>
      <family val="1"/>
      <charset val="238"/>
    </font>
    <font>
      <sz val="9"/>
      <color rgb="FFCC00CC"/>
      <name val="Calibri Light"/>
      <family val="2"/>
      <charset val="238"/>
      <scheme val="major"/>
    </font>
    <font>
      <sz val="9"/>
      <color rgb="FF0066FF"/>
      <name val="Times New Roman"/>
      <family val="1"/>
      <charset val="238"/>
    </font>
    <font>
      <sz val="10"/>
      <color rgb="FF0066FF"/>
      <name val="Times New Roman"/>
      <family val="1"/>
      <charset val="238"/>
    </font>
    <font>
      <sz val="12"/>
      <color rgb="FFCC00CC"/>
      <name val="Calibri"/>
      <family val="2"/>
      <charset val="238"/>
      <scheme val="minor"/>
    </font>
    <font>
      <sz val="18"/>
      <color rgb="FFCC00CC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CC00CC"/>
      <name val="Calibri"/>
      <family val="2"/>
      <charset val="238"/>
      <scheme val="minor"/>
    </font>
    <font>
      <sz val="9"/>
      <color theme="1" tint="0.249977111117893"/>
      <name val="Times New Roman"/>
      <family val="1"/>
      <charset val="238"/>
    </font>
    <font>
      <sz val="8"/>
      <color theme="0" tint="-0.499984740745262"/>
      <name val="Calibri Light"/>
      <family val="2"/>
      <charset val="238"/>
      <scheme val="major"/>
    </font>
    <font>
      <sz val="9"/>
      <color rgb="FFCC00CC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9"/>
      <color theme="1" tint="0.249977111117893"/>
      <name val="Calibri"/>
      <family val="2"/>
      <charset val="238"/>
      <scheme val="minor"/>
    </font>
    <font>
      <sz val="14"/>
      <color theme="5"/>
      <name val="Calibri"/>
      <family val="2"/>
      <charset val="238"/>
      <scheme val="minor"/>
    </font>
    <font>
      <sz val="8"/>
      <color theme="5"/>
      <name val="Calibri"/>
      <family val="2"/>
      <charset val="238"/>
      <scheme val="minor"/>
    </font>
    <font>
      <sz val="8"/>
      <color rgb="FFCC00CC"/>
      <name val="Calibri"/>
      <family val="2"/>
      <charset val="238"/>
      <scheme val="minor"/>
    </font>
    <font>
      <sz val="8"/>
      <color theme="1" tint="0.249977111117893"/>
      <name val="Calibri"/>
      <family val="2"/>
      <charset val="238"/>
      <scheme val="minor"/>
    </font>
    <font>
      <sz val="8"/>
      <color theme="9" tint="0.39997558519241921"/>
      <name val="Calibri"/>
      <family val="2"/>
      <charset val="238"/>
      <scheme val="minor"/>
    </font>
    <font>
      <sz val="7"/>
      <color theme="5" tint="0.3999755851924192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9"/>
      <color theme="0" tint="-0.499984740745262"/>
      <name val="Calibri Light"/>
      <family val="2"/>
      <charset val="238"/>
      <scheme val="major"/>
    </font>
    <font>
      <sz val="9"/>
      <color rgb="FF00B050"/>
      <name val="Calibri"/>
      <family val="2"/>
      <charset val="238"/>
      <scheme val="minor"/>
    </font>
    <font>
      <sz val="8"/>
      <color theme="0" tint="-0.249977111117893"/>
      <name val="Calibri"/>
      <family val="2"/>
      <charset val="238"/>
      <scheme val="minor"/>
    </font>
    <font>
      <sz val="8"/>
      <color theme="0" tint="-0.14999847407452621"/>
      <name val="Times New Roman"/>
      <family val="1"/>
      <charset val="238"/>
    </font>
    <font>
      <sz val="12"/>
      <color rgb="FF00B0F0"/>
      <name val="Times New Roman"/>
      <family val="1"/>
      <charset val="238"/>
    </font>
    <font>
      <sz val="8"/>
      <color rgb="FF00B0F0"/>
      <name val="Times New Roman"/>
      <family val="1"/>
      <charset val="238"/>
    </font>
    <font>
      <sz val="14"/>
      <color rgb="FFCC00CC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8"/>
      <color theme="10"/>
      <name val="Arial1"/>
      <charset val="238"/>
    </font>
    <font>
      <sz val="11"/>
      <color theme="1"/>
      <name val="Times New Roman"/>
      <family val="1"/>
      <charset val="238"/>
    </font>
    <font>
      <u/>
      <sz val="8"/>
      <color theme="1"/>
      <name val="Arial1"/>
      <charset val="238"/>
    </font>
    <font>
      <sz val="9"/>
      <color theme="1"/>
      <name val="Times New Roman"/>
      <family val="1"/>
      <charset val="238"/>
    </font>
    <font>
      <sz val="12"/>
      <color theme="1" tint="0.249977111117893"/>
      <name val="Calibri Light"/>
      <family val="2"/>
      <charset val="238"/>
      <scheme val="major"/>
    </font>
    <font>
      <sz val="9"/>
      <color theme="1" tint="0.249977111117893"/>
      <name val="Calibri Light"/>
      <family val="2"/>
      <charset val="238"/>
      <scheme val="major"/>
    </font>
    <font>
      <i/>
      <sz val="10"/>
      <color theme="1" tint="0.249977111117893"/>
      <name val="Calibri Light"/>
      <family val="2"/>
      <charset val="238"/>
      <scheme val="major"/>
    </font>
    <font>
      <b/>
      <sz val="13"/>
      <color rgb="FF1E4191"/>
      <name val="GE Inspira"/>
      <charset val="238"/>
    </font>
    <font>
      <i/>
      <sz val="7"/>
      <color theme="1" tint="0.249977111117893"/>
      <name val="Calibri Light"/>
      <family val="2"/>
      <charset val="238"/>
      <scheme val="major"/>
    </font>
    <font>
      <sz val="7"/>
      <color theme="1" tint="0.249977111117893"/>
      <name val="Calibri Light"/>
      <family val="2"/>
      <charset val="238"/>
      <scheme val="major"/>
    </font>
    <font>
      <sz val="9"/>
      <color rgb="FF00B050"/>
      <name val="Calibri Light"/>
      <family val="2"/>
      <charset val="238"/>
      <scheme val="major"/>
    </font>
    <font>
      <sz val="14"/>
      <color rgb="FF00B050"/>
      <name val="Wingdings"/>
      <charset val="2"/>
    </font>
    <font>
      <u/>
      <sz val="8"/>
      <color theme="10"/>
      <name val="Calibri Light"/>
      <family val="2"/>
      <charset val="238"/>
      <scheme val="major"/>
    </font>
    <font>
      <sz val="9"/>
      <color theme="1" tint="0.34998626667073579"/>
      <name val="Calibri Light"/>
      <family val="2"/>
      <charset val="238"/>
      <scheme val="major"/>
    </font>
    <font>
      <sz val="8"/>
      <color theme="1" tint="0.34998626667073579"/>
      <name val="Calibri Light"/>
      <family val="2"/>
      <charset val="238"/>
      <scheme val="major"/>
    </font>
    <font>
      <u/>
      <sz val="8"/>
      <color theme="1"/>
      <name val="Calibri Light"/>
      <family val="2"/>
      <charset val="238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8FD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00CC"/>
        <bgColor indexed="64"/>
      </patternFill>
    </fill>
  </fills>
  <borders count="43">
    <border>
      <left/>
      <right/>
      <top/>
      <bottom/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rgb="FF00B0F0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/>
      <right/>
      <top style="thin">
        <color rgb="FFF8F8F8"/>
      </top>
      <bottom/>
      <diagonal/>
    </border>
    <border>
      <left/>
      <right/>
      <top/>
      <bottom style="thin">
        <color rgb="FFF8F8F8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rgb="FFCC00CC"/>
      </left>
      <right/>
      <top style="thin">
        <color rgb="FFCC00CC"/>
      </top>
      <bottom style="thin">
        <color rgb="FFCC00CC"/>
      </bottom>
      <diagonal/>
    </border>
    <border>
      <left/>
      <right/>
      <top style="thin">
        <color rgb="FFCC00CC"/>
      </top>
      <bottom style="thin">
        <color rgb="FFCC00CC"/>
      </bottom>
      <diagonal/>
    </border>
    <border>
      <left/>
      <right style="thin">
        <color rgb="FFCC00CC"/>
      </right>
      <top style="thin">
        <color rgb="FFCC00CC"/>
      </top>
      <bottom style="thin">
        <color rgb="FFCC00CC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rgb="FFCC00CC"/>
      </bottom>
      <diagonal/>
    </border>
    <border>
      <left/>
      <right/>
      <top/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1" fillId="0" borderId="39" applyNumberFormat="0" applyProtection="0"/>
    <xf numFmtId="0" fontId="154" fillId="0" borderId="0" applyNumberFormat="0" applyFill="0" applyBorder="0" applyAlignment="0" applyProtection="0"/>
  </cellStyleXfs>
  <cellXfs count="56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right"/>
    </xf>
    <xf numFmtId="0" fontId="3" fillId="0" borderId="0" xfId="0" applyFont="1"/>
    <xf numFmtId="0" fontId="6" fillId="4" borderId="0" xfId="0" applyFont="1" applyFill="1"/>
    <xf numFmtId="0" fontId="7" fillId="4" borderId="0" xfId="0" applyFont="1" applyFill="1" applyAlignment="1">
      <alignment horizontal="right"/>
    </xf>
    <xf numFmtId="0" fontId="8" fillId="2" borderId="0" xfId="0" applyFont="1" applyFill="1"/>
    <xf numFmtId="0" fontId="8" fillId="0" borderId="0" xfId="0" applyFont="1"/>
    <xf numFmtId="0" fontId="3" fillId="2" borderId="0" xfId="0" applyFont="1" applyFill="1" applyAlignment="1">
      <alignment horizontal="right"/>
    </xf>
    <xf numFmtId="0" fontId="8" fillId="5" borderId="0" xfId="0" applyFont="1" applyFill="1" applyAlignment="1">
      <alignment vertical="top"/>
    </xf>
    <xf numFmtId="0" fontId="9" fillId="5" borderId="0" xfId="0" applyFont="1" applyFill="1" applyAlignment="1" applyProtection="1">
      <alignment horizontal="left"/>
      <protection hidden="1"/>
    </xf>
    <xf numFmtId="0" fontId="10" fillId="5" borderId="0" xfId="0" applyFont="1" applyFill="1" applyAlignment="1" applyProtection="1">
      <alignment vertical="top"/>
      <protection hidden="1"/>
    </xf>
    <xf numFmtId="0" fontId="10" fillId="5" borderId="0" xfId="0" applyFont="1" applyFill="1" applyAlignment="1" applyProtection="1">
      <alignment vertical="top"/>
      <protection locked="0" hidden="1"/>
    </xf>
    <xf numFmtId="0" fontId="8" fillId="5" borderId="0" xfId="0" applyFont="1" applyFill="1" applyAlignment="1" applyProtection="1">
      <alignment vertical="top"/>
      <protection hidden="1"/>
    </xf>
    <xf numFmtId="0" fontId="11" fillId="5" borderId="0" xfId="0" applyFont="1" applyFill="1" applyAlignment="1" applyProtection="1">
      <alignment horizontal="left"/>
      <protection hidden="1"/>
    </xf>
    <xf numFmtId="0" fontId="12" fillId="5" borderId="0" xfId="0" applyFont="1" applyFill="1" applyAlignment="1" applyProtection="1">
      <alignment vertical="top"/>
      <protection hidden="1"/>
    </xf>
    <xf numFmtId="0" fontId="13" fillId="5" borderId="0" xfId="0" applyFont="1" applyFill="1" applyAlignment="1" applyProtection="1">
      <alignment horizontal="center" wrapText="1"/>
      <protection hidden="1"/>
    </xf>
    <xf numFmtId="0" fontId="3" fillId="5" borderId="0" xfId="0" applyFont="1" applyFill="1" applyProtection="1">
      <protection hidden="1"/>
    </xf>
    <xf numFmtId="0" fontId="14" fillId="5" borderId="0" xfId="0" applyFont="1" applyFill="1" applyAlignment="1" applyProtection="1">
      <alignment horizontal="right" vertical="top"/>
      <protection hidden="1"/>
    </xf>
    <xf numFmtId="0" fontId="15" fillId="5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16" fillId="5" borderId="0" xfId="0" applyFont="1" applyFill="1" applyAlignment="1" applyProtection="1">
      <alignment horizontal="left"/>
      <protection hidden="1"/>
    </xf>
    <xf numFmtId="0" fontId="8" fillId="0" borderId="0" xfId="0" applyFont="1" applyAlignment="1">
      <alignment vertical="top"/>
    </xf>
    <xf numFmtId="0" fontId="15" fillId="5" borderId="0" xfId="0" applyFont="1" applyFill="1"/>
    <xf numFmtId="0" fontId="17" fillId="2" borderId="1" xfId="0" applyFont="1" applyFill="1" applyBorder="1" applyAlignment="1" applyProtection="1">
      <alignment horizontal="center" vertical="center"/>
      <protection locked="0" hidden="1"/>
    </xf>
    <xf numFmtId="0" fontId="17" fillId="2" borderId="2" xfId="0" applyFont="1" applyFill="1" applyBorder="1" applyAlignment="1" applyProtection="1">
      <alignment horizontal="center" vertical="center"/>
      <protection locked="0" hidden="1"/>
    </xf>
    <xf numFmtId="0" fontId="17" fillId="2" borderId="3" xfId="0" applyFont="1" applyFill="1" applyBorder="1" applyAlignment="1" applyProtection="1">
      <alignment horizontal="center" vertical="center"/>
      <protection locked="0" hidden="1"/>
    </xf>
    <xf numFmtId="0" fontId="18" fillId="5" borderId="0" xfId="0" applyFont="1" applyFill="1" applyProtection="1">
      <protection hidden="1"/>
    </xf>
    <xf numFmtId="0" fontId="19" fillId="5" borderId="0" xfId="0" applyFont="1" applyFill="1" applyAlignment="1" applyProtection="1">
      <alignment horizontal="center"/>
      <protection hidden="1"/>
    </xf>
    <xf numFmtId="0" fontId="19" fillId="5" borderId="0" xfId="0" applyFont="1" applyFill="1" applyProtection="1">
      <protection hidden="1"/>
    </xf>
    <xf numFmtId="0" fontId="19" fillId="5" borderId="0" xfId="0" applyFont="1" applyFill="1" applyAlignment="1" applyProtection="1">
      <alignment vertical="center"/>
      <protection hidden="1"/>
    </xf>
    <xf numFmtId="0" fontId="18" fillId="5" borderId="0" xfId="0" applyFont="1" applyFill="1" applyAlignment="1" applyProtection="1">
      <alignment horizontal="right" vertical="center"/>
      <protection hidden="1"/>
    </xf>
    <xf numFmtId="9" fontId="17" fillId="2" borderId="4" xfId="0" applyNumberFormat="1" applyFont="1" applyFill="1" applyBorder="1" applyAlignment="1" applyProtection="1">
      <alignment horizontal="center" vertical="center"/>
      <protection locked="0" hidden="1"/>
    </xf>
    <xf numFmtId="9" fontId="17" fillId="2" borderId="5" xfId="0" applyNumberFormat="1" applyFont="1" applyFill="1" applyBorder="1" applyAlignment="1" applyProtection="1">
      <alignment horizontal="center" vertical="center"/>
      <protection locked="0" hidden="1"/>
    </xf>
    <xf numFmtId="9" fontId="17" fillId="2" borderId="6" xfId="0" applyNumberFormat="1" applyFont="1" applyFill="1" applyBorder="1" applyAlignment="1" applyProtection="1">
      <alignment horizontal="center" vertical="center"/>
      <protection locked="0" hidden="1"/>
    </xf>
    <xf numFmtId="0" fontId="20" fillId="5" borderId="0" xfId="0" applyFont="1" applyFill="1" applyAlignment="1" applyProtection="1">
      <alignment vertical="center"/>
      <protection hidden="1"/>
    </xf>
    <xf numFmtId="0" fontId="15" fillId="5" borderId="0" xfId="0" applyFont="1" applyFill="1" applyAlignment="1" applyProtection="1">
      <alignment vertical="center"/>
      <protection hidden="1"/>
    </xf>
    <xf numFmtId="0" fontId="21" fillId="5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22" fillId="5" borderId="0" xfId="0" applyFont="1" applyFill="1" applyAlignment="1" applyProtection="1">
      <alignment horizontal="right" vertical="center"/>
      <protection hidden="1"/>
    </xf>
    <xf numFmtId="0" fontId="23" fillId="2" borderId="7" xfId="0" applyFont="1" applyFill="1" applyBorder="1" applyAlignment="1" applyProtection="1">
      <alignment horizontal="left" vertical="center"/>
      <protection locked="0" hidden="1"/>
    </xf>
    <xf numFmtId="0" fontId="23" fillId="2" borderId="8" xfId="0" applyFont="1" applyFill="1" applyBorder="1" applyAlignment="1" applyProtection="1">
      <alignment horizontal="left" vertical="center"/>
      <protection locked="0" hidden="1"/>
    </xf>
    <xf numFmtId="0" fontId="23" fillId="2" borderId="9" xfId="0" applyFont="1" applyFill="1" applyBorder="1" applyAlignment="1" applyProtection="1">
      <alignment horizontal="left" vertical="center"/>
      <protection locked="0" hidden="1"/>
    </xf>
    <xf numFmtId="0" fontId="24" fillId="5" borderId="0" xfId="0" applyFont="1" applyFill="1" applyAlignment="1" applyProtection="1">
      <alignment horizontal="center" vertical="center"/>
      <protection hidden="1"/>
    </xf>
    <xf numFmtId="0" fontId="15" fillId="0" borderId="0" xfId="0" applyFont="1"/>
    <xf numFmtId="0" fontId="25" fillId="5" borderId="10" xfId="0" applyFont="1" applyFill="1" applyBorder="1" applyAlignment="1" applyProtection="1">
      <alignment horizontal="center"/>
      <protection hidden="1"/>
    </xf>
    <xf numFmtId="0" fontId="26" fillId="5" borderId="10" xfId="0" applyFont="1" applyFill="1" applyBorder="1" applyAlignment="1" applyProtection="1">
      <alignment vertical="center"/>
      <protection hidden="1"/>
    </xf>
    <xf numFmtId="0" fontId="27" fillId="5" borderId="10" xfId="0" applyFont="1" applyFill="1" applyBorder="1" applyAlignment="1" applyProtection="1">
      <alignment horizontal="center" vertical="center"/>
      <protection hidden="1"/>
    </xf>
    <xf numFmtId="0" fontId="19" fillId="5" borderId="0" xfId="0" applyFont="1" applyFill="1" applyAlignment="1" applyProtection="1">
      <alignment horizontal="center" vertical="top"/>
      <protection hidden="1"/>
    </xf>
    <xf numFmtId="0" fontId="13" fillId="5" borderId="11" xfId="0" applyFont="1" applyFill="1" applyBorder="1" applyAlignment="1" applyProtection="1">
      <alignment horizontal="center" wrapText="1"/>
      <protection hidden="1"/>
    </xf>
    <xf numFmtId="0" fontId="18" fillId="5" borderId="0" xfId="0" applyFont="1" applyFill="1" applyAlignment="1" applyProtection="1">
      <alignment horizontal="right"/>
      <protection hidden="1"/>
    </xf>
    <xf numFmtId="3" fontId="17" fillId="2" borderId="1" xfId="0" applyNumberFormat="1" applyFont="1" applyFill="1" applyBorder="1" applyAlignment="1" applyProtection="1">
      <alignment horizontal="center" vertical="center"/>
      <protection locked="0" hidden="1"/>
    </xf>
    <xf numFmtId="3" fontId="17" fillId="2" borderId="2" xfId="0" applyNumberFormat="1" applyFont="1" applyFill="1" applyBorder="1" applyAlignment="1" applyProtection="1">
      <alignment horizontal="center" vertical="center"/>
      <protection locked="0" hidden="1"/>
    </xf>
    <xf numFmtId="3" fontId="17" fillId="2" borderId="3" xfId="0" applyNumberFormat="1" applyFont="1" applyFill="1" applyBorder="1" applyAlignment="1" applyProtection="1">
      <alignment horizontal="center" vertical="center"/>
      <protection locked="0" hidden="1"/>
    </xf>
    <xf numFmtId="0" fontId="27" fillId="5" borderId="0" xfId="0" applyFont="1" applyFill="1" applyAlignment="1" applyProtection="1">
      <alignment horizontal="left" vertical="center"/>
      <protection hidden="1"/>
    </xf>
    <xf numFmtId="9" fontId="17" fillId="2" borderId="1" xfId="0" applyNumberFormat="1" applyFont="1" applyFill="1" applyBorder="1" applyAlignment="1" applyProtection="1">
      <alignment horizontal="center" vertical="center"/>
      <protection locked="0" hidden="1"/>
    </xf>
    <xf numFmtId="9" fontId="17" fillId="2" borderId="2" xfId="0" applyNumberFormat="1" applyFont="1" applyFill="1" applyBorder="1" applyAlignment="1" applyProtection="1">
      <alignment horizontal="center" vertical="center"/>
      <protection locked="0" hidden="1"/>
    </xf>
    <xf numFmtId="9" fontId="17" fillId="2" borderId="3" xfId="0" applyNumberFormat="1" applyFont="1" applyFill="1" applyBorder="1" applyAlignment="1" applyProtection="1">
      <alignment horizontal="center" vertical="center"/>
      <protection locked="0" hidden="1"/>
    </xf>
    <xf numFmtId="0" fontId="20" fillId="5" borderId="0" xfId="0" applyFont="1" applyFill="1" applyProtection="1">
      <protection hidden="1"/>
    </xf>
    <xf numFmtId="0" fontId="18" fillId="5" borderId="0" xfId="0" applyFont="1" applyFill="1" applyAlignment="1" applyProtection="1">
      <alignment horizontal="right" vertical="center" wrapText="1"/>
      <protection hidden="1"/>
    </xf>
    <xf numFmtId="9" fontId="28" fillId="5" borderId="0" xfId="0" applyNumberFormat="1" applyFont="1" applyFill="1" applyProtection="1">
      <protection hidden="1"/>
    </xf>
    <xf numFmtId="9" fontId="29" fillId="5" borderId="0" xfId="0" applyNumberFormat="1" applyFont="1" applyFill="1" applyProtection="1">
      <protection hidden="1"/>
    </xf>
    <xf numFmtId="0" fontId="27" fillId="5" borderId="10" xfId="0" applyFont="1" applyFill="1" applyBorder="1" applyAlignment="1" applyProtection="1">
      <alignment horizontal="center" vertical="center"/>
      <protection hidden="1"/>
    </xf>
    <xf numFmtId="0" fontId="27" fillId="5" borderId="0" xfId="0" applyFont="1" applyFill="1" applyAlignment="1" applyProtection="1">
      <alignment horizontal="center" vertical="center"/>
      <protection hidden="1"/>
    </xf>
    <xf numFmtId="0" fontId="30" fillId="5" borderId="0" xfId="0" applyFont="1" applyFill="1" applyAlignment="1" applyProtection="1">
      <alignment horizontal="left" vertical="top"/>
      <protection hidden="1"/>
    </xf>
    <xf numFmtId="0" fontId="27" fillId="5" borderId="0" xfId="0" applyFont="1" applyFill="1" applyAlignment="1" applyProtection="1">
      <alignment horizontal="center" vertical="center"/>
      <protection hidden="1"/>
    </xf>
    <xf numFmtId="0" fontId="31" fillId="5" borderId="0" xfId="0" applyFont="1" applyFill="1" applyAlignment="1" applyProtection="1">
      <alignment horizontal="right" vertical="top"/>
      <protection hidden="1"/>
    </xf>
    <xf numFmtId="6" fontId="31" fillId="5" borderId="0" xfId="0" applyNumberFormat="1" applyFont="1" applyFill="1" applyAlignment="1" applyProtection="1">
      <alignment horizontal="center" vertical="top"/>
      <protection hidden="1"/>
    </xf>
    <xf numFmtId="0" fontId="9" fillId="5" borderId="0" xfId="0" applyFont="1" applyFill="1" applyProtection="1">
      <protection hidden="1"/>
    </xf>
    <xf numFmtId="0" fontId="9" fillId="5" borderId="0" xfId="0" applyFont="1" applyFill="1" applyAlignment="1" applyProtection="1">
      <alignment vertical="center"/>
      <protection hidden="1"/>
    </xf>
    <xf numFmtId="0" fontId="32" fillId="5" borderId="0" xfId="0" applyFont="1" applyFill="1" applyAlignment="1" applyProtection="1">
      <alignment vertical="center"/>
      <protection hidden="1"/>
    </xf>
    <xf numFmtId="0" fontId="29" fillId="5" borderId="0" xfId="0" applyFont="1" applyFill="1" applyAlignment="1" applyProtection="1">
      <alignment vertical="center"/>
      <protection hidden="1"/>
    </xf>
    <xf numFmtId="0" fontId="28" fillId="5" borderId="0" xfId="0" applyFont="1" applyFill="1" applyAlignment="1" applyProtection="1">
      <alignment vertical="center"/>
      <protection hidden="1"/>
    </xf>
    <xf numFmtId="0" fontId="33" fillId="5" borderId="0" xfId="0" applyFont="1" applyFill="1" applyAlignment="1" applyProtection="1">
      <alignment horizontal="left" vertical="top"/>
      <protection hidden="1"/>
    </xf>
    <xf numFmtId="0" fontId="34" fillId="5" borderId="0" xfId="0" applyFont="1" applyFill="1" applyProtection="1">
      <protection hidden="1"/>
    </xf>
    <xf numFmtId="0" fontId="30" fillId="5" borderId="0" xfId="0" applyFont="1" applyFill="1" applyAlignment="1" applyProtection="1">
      <alignment horizontal="right"/>
      <protection hidden="1"/>
    </xf>
    <xf numFmtId="0" fontId="35" fillId="5" borderId="0" xfId="0" applyFont="1" applyFill="1" applyAlignment="1" applyProtection="1">
      <alignment vertical="center" wrapText="1"/>
      <protection hidden="1"/>
    </xf>
    <xf numFmtId="0" fontId="21" fillId="5" borderId="0" xfId="0" applyFont="1" applyFill="1" applyAlignment="1" applyProtection="1">
      <alignment horizontal="left" vertical="top"/>
      <protection hidden="1"/>
    </xf>
    <xf numFmtId="0" fontId="36" fillId="5" borderId="0" xfId="0" applyFont="1" applyFill="1" applyAlignment="1" applyProtection="1">
      <alignment horizontal="right" vertical="center"/>
      <protection hidden="1"/>
    </xf>
    <xf numFmtId="9" fontId="37" fillId="6" borderId="12" xfId="3" applyFont="1" applyFill="1" applyBorder="1" applyAlignment="1" applyProtection="1">
      <alignment horizontal="center" vertical="center"/>
      <protection locked="0" hidden="1"/>
    </xf>
    <xf numFmtId="9" fontId="37" fillId="6" borderId="13" xfId="3" applyFont="1" applyFill="1" applyBorder="1" applyAlignment="1" applyProtection="1">
      <alignment horizontal="center" vertical="center"/>
      <protection locked="0" hidden="1"/>
    </xf>
    <xf numFmtId="9" fontId="37" fillId="6" borderId="14" xfId="3" applyFont="1" applyFill="1" applyBorder="1" applyAlignment="1" applyProtection="1">
      <alignment horizontal="center" vertical="center"/>
      <protection locked="0" hidden="1"/>
    </xf>
    <xf numFmtId="0" fontId="25" fillId="5" borderId="0" xfId="0" applyFont="1" applyFill="1" applyAlignment="1" applyProtection="1">
      <alignment horizontal="right"/>
      <protection hidden="1"/>
    </xf>
    <xf numFmtId="0" fontId="38" fillId="5" borderId="0" xfId="0" applyFont="1" applyFill="1" applyAlignment="1" applyProtection="1">
      <alignment horizontal="right" vertical="center" wrapText="1"/>
      <protection hidden="1"/>
    </xf>
    <xf numFmtId="0" fontId="39" fillId="0" borderId="0" xfId="0" applyFont="1"/>
    <xf numFmtId="0" fontId="40" fillId="0" borderId="0" xfId="0" applyFont="1" applyAlignment="1" applyProtection="1">
      <alignment horizontal="center" vertical="center"/>
      <protection hidden="1"/>
    </xf>
    <xf numFmtId="0" fontId="29" fillId="0" borderId="0" xfId="0" applyFont="1"/>
    <xf numFmtId="0" fontId="41" fillId="2" borderId="0" xfId="0" applyFont="1" applyFill="1" applyAlignment="1">
      <alignment vertical="top"/>
    </xf>
    <xf numFmtId="0" fontId="42" fillId="2" borderId="0" xfId="0" applyFont="1" applyFill="1" applyAlignment="1" applyProtection="1">
      <alignment horizontal="left"/>
      <protection hidden="1"/>
    </xf>
    <xf numFmtId="0" fontId="43" fillId="2" borderId="0" xfId="0" applyFont="1" applyFill="1" applyAlignment="1" applyProtection="1">
      <alignment horizontal="left"/>
      <protection hidden="1"/>
    </xf>
    <xf numFmtId="0" fontId="41" fillId="0" borderId="0" xfId="0" applyFont="1" applyAlignment="1" applyProtection="1">
      <alignment vertical="top"/>
      <protection hidden="1"/>
    </xf>
    <xf numFmtId="0" fontId="44" fillId="2" borderId="0" xfId="0" applyFont="1" applyFill="1" applyProtection="1">
      <protection hidden="1"/>
    </xf>
    <xf numFmtId="0" fontId="45" fillId="2" borderId="0" xfId="0" applyFont="1" applyFill="1" applyAlignment="1" applyProtection="1">
      <alignment vertical="top"/>
      <protection hidden="1"/>
    </xf>
    <xf numFmtId="0" fontId="46" fillId="2" borderId="0" xfId="0" applyFont="1" applyFill="1" applyAlignment="1" applyProtection="1">
      <alignment vertical="top"/>
      <protection hidden="1"/>
    </xf>
    <xf numFmtId="0" fontId="41" fillId="2" borderId="0" xfId="0" applyFont="1" applyFill="1" applyAlignment="1" applyProtection="1">
      <alignment vertical="top"/>
      <protection hidden="1"/>
    </xf>
    <xf numFmtId="0" fontId="41" fillId="0" borderId="0" xfId="0" applyFont="1" applyAlignment="1">
      <alignment vertical="top"/>
    </xf>
    <xf numFmtId="0" fontId="47" fillId="2" borderId="0" xfId="0" applyFont="1" applyFill="1" applyAlignment="1" applyProtection="1">
      <alignment horizontal="center" vertical="center"/>
      <protection hidden="1"/>
    </xf>
    <xf numFmtId="0" fontId="48" fillId="2" borderId="0" xfId="0" applyFont="1" applyFill="1" applyProtection="1">
      <protection hidden="1"/>
    </xf>
    <xf numFmtId="0" fontId="16" fillId="2" borderId="0" xfId="0" applyFont="1" applyFill="1" applyProtection="1">
      <protection hidden="1"/>
    </xf>
    <xf numFmtId="0" fontId="49" fillId="2" borderId="15" xfId="0" applyFont="1" applyFill="1" applyBorder="1" applyAlignment="1" applyProtection="1">
      <alignment horizontal="right" vertical="center"/>
      <protection hidden="1"/>
    </xf>
    <xf numFmtId="164" fontId="50" fillId="2" borderId="0" xfId="0" applyNumberFormat="1" applyFont="1" applyFill="1" applyAlignment="1" applyProtection="1">
      <alignment horizontal="right" vertical="center"/>
      <protection hidden="1"/>
    </xf>
    <xf numFmtId="0" fontId="51" fillId="2" borderId="0" xfId="0" applyFont="1" applyFill="1" applyAlignment="1" applyProtection="1">
      <alignment vertical="center"/>
      <protection hidden="1"/>
    </xf>
    <xf numFmtId="164" fontId="50" fillId="2" borderId="0" xfId="0" applyNumberFormat="1" applyFont="1" applyFill="1" applyProtection="1">
      <protection hidden="1"/>
    </xf>
    <xf numFmtId="0" fontId="52" fillId="2" borderId="0" xfId="0" applyFont="1" applyFill="1" applyProtection="1">
      <protection hidden="1"/>
    </xf>
    <xf numFmtId="0" fontId="53" fillId="2" borderId="0" xfId="0" applyFont="1" applyFill="1" applyProtection="1">
      <protection hidden="1"/>
    </xf>
    <xf numFmtId="0" fontId="54" fillId="2" borderId="0" xfId="0" applyFont="1" applyFill="1" applyAlignment="1">
      <alignment horizontal="left" vertical="top"/>
    </xf>
    <xf numFmtId="0" fontId="55" fillId="2" borderId="0" xfId="0" applyFont="1" applyFill="1" applyProtection="1">
      <protection hidden="1"/>
    </xf>
    <xf numFmtId="0" fontId="47" fillId="2" borderId="0" xfId="0" applyFont="1" applyFill="1" applyAlignment="1" applyProtection="1">
      <alignment horizontal="center"/>
      <protection hidden="1"/>
    </xf>
    <xf numFmtId="0" fontId="56" fillId="2" borderId="0" xfId="0" applyFont="1" applyFill="1" applyAlignment="1" applyProtection="1">
      <alignment vertical="top"/>
      <protection hidden="1"/>
    </xf>
    <xf numFmtId="0" fontId="57" fillId="2" borderId="0" xfId="0" applyFont="1" applyFill="1" applyAlignment="1" applyProtection="1">
      <alignment horizontal="right" vertical="top"/>
      <protection hidden="1"/>
    </xf>
    <xf numFmtId="164" fontId="58" fillId="2" borderId="0" xfId="0" applyNumberFormat="1" applyFont="1" applyFill="1" applyAlignment="1" applyProtection="1">
      <alignment horizontal="right" vertical="top"/>
      <protection hidden="1"/>
    </xf>
    <xf numFmtId="164" fontId="59" fillId="2" borderId="0" xfId="0" applyNumberFormat="1" applyFont="1" applyFill="1" applyAlignment="1" applyProtection="1">
      <alignment horizontal="right" vertical="top"/>
      <protection hidden="1"/>
    </xf>
    <xf numFmtId="0" fontId="60" fillId="2" borderId="0" xfId="0" applyFont="1" applyFill="1" applyAlignment="1" applyProtection="1">
      <alignment vertical="top"/>
      <protection hidden="1"/>
    </xf>
    <xf numFmtId="0" fontId="61" fillId="2" borderId="0" xfId="0" applyFont="1" applyFill="1" applyAlignment="1" applyProtection="1">
      <alignment horizontal="right" vertical="top"/>
      <protection hidden="1"/>
    </xf>
    <xf numFmtId="0" fontId="62" fillId="2" borderId="0" xfId="0" applyFont="1" applyFill="1" applyAlignment="1" applyProtection="1">
      <alignment horizontal="left"/>
      <protection hidden="1"/>
    </xf>
    <xf numFmtId="164" fontId="63" fillId="2" borderId="0" xfId="1" applyNumberFormat="1" applyFont="1" applyFill="1" applyAlignment="1" applyProtection="1">
      <alignment horizontal="right" vertical="center"/>
      <protection hidden="1"/>
    </xf>
    <xf numFmtId="0" fontId="64" fillId="2" borderId="0" xfId="0" applyFont="1" applyFill="1" applyAlignment="1" applyProtection="1">
      <alignment horizontal="right" vertical="top"/>
      <protection hidden="1"/>
    </xf>
    <xf numFmtId="0" fontId="3" fillId="2" borderId="0" xfId="0" applyFont="1" applyFill="1" applyProtection="1">
      <protection hidden="1"/>
    </xf>
    <xf numFmtId="0" fontId="19" fillId="2" borderId="0" xfId="0" applyFont="1" applyFill="1" applyProtection="1">
      <protection hidden="1"/>
    </xf>
    <xf numFmtId="0" fontId="41" fillId="0" borderId="15" xfId="0" applyFont="1" applyBorder="1" applyAlignment="1">
      <alignment vertical="top"/>
    </xf>
    <xf numFmtId="0" fontId="41" fillId="2" borderId="15" xfId="0" applyFont="1" applyFill="1" applyBorder="1" applyAlignment="1">
      <alignment vertical="top"/>
    </xf>
    <xf numFmtId="0" fontId="16" fillId="2" borderId="15" xfId="0" applyFont="1" applyFill="1" applyBorder="1" applyProtection="1">
      <protection hidden="1"/>
    </xf>
    <xf numFmtId="164" fontId="50" fillId="2" borderId="15" xfId="0" applyNumberFormat="1" applyFont="1" applyFill="1" applyBorder="1" applyAlignment="1" applyProtection="1">
      <alignment horizontal="right" vertical="center"/>
      <protection hidden="1"/>
    </xf>
    <xf numFmtId="0" fontId="51" fillId="2" borderId="15" xfId="0" applyFont="1" applyFill="1" applyBorder="1" applyAlignment="1" applyProtection="1">
      <alignment vertical="center"/>
      <protection hidden="1"/>
    </xf>
    <xf numFmtId="164" fontId="50" fillId="2" borderId="15" xfId="0" applyNumberFormat="1" applyFont="1" applyFill="1" applyBorder="1" applyProtection="1">
      <protection hidden="1"/>
    </xf>
    <xf numFmtId="0" fontId="41" fillId="2" borderId="15" xfId="0" applyFont="1" applyFill="1" applyBorder="1" applyAlignment="1" applyProtection="1">
      <alignment vertical="top"/>
      <protection hidden="1"/>
    </xf>
    <xf numFmtId="0" fontId="52" fillId="2" borderId="15" xfId="0" applyFont="1" applyFill="1" applyBorder="1" applyProtection="1">
      <protection hidden="1"/>
    </xf>
    <xf numFmtId="0" fontId="44" fillId="2" borderId="15" xfId="0" applyFont="1" applyFill="1" applyBorder="1" applyProtection="1">
      <protection hidden="1"/>
    </xf>
    <xf numFmtId="0" fontId="64" fillId="2" borderId="15" xfId="0" applyFont="1" applyFill="1" applyBorder="1" applyProtection="1">
      <protection hidden="1"/>
    </xf>
    <xf numFmtId="0" fontId="65" fillId="2" borderId="0" xfId="0" applyFont="1" applyFill="1" applyAlignment="1" applyProtection="1">
      <alignment horizontal="left" vertical="top"/>
      <protection hidden="1"/>
    </xf>
    <xf numFmtId="0" fontId="10" fillId="0" borderId="0" xfId="0" applyFont="1" applyAlignment="1" applyProtection="1">
      <alignment vertical="top"/>
      <protection hidden="1"/>
    </xf>
    <xf numFmtId="0" fontId="49" fillId="2" borderId="0" xfId="0" applyFont="1" applyFill="1" applyProtection="1">
      <protection hidden="1"/>
    </xf>
    <xf numFmtId="164" fontId="66" fillId="2" borderId="0" xfId="0" applyNumberFormat="1" applyFont="1" applyFill="1" applyAlignment="1" applyProtection="1">
      <alignment vertical="top"/>
      <protection hidden="1"/>
    </xf>
    <xf numFmtId="0" fontId="67" fillId="2" borderId="0" xfId="0" applyFont="1" applyFill="1" applyAlignment="1" applyProtection="1">
      <alignment horizontal="left" vertical="top"/>
      <protection hidden="1"/>
    </xf>
    <xf numFmtId="0" fontId="10" fillId="2" borderId="0" xfId="0" applyFont="1" applyFill="1" applyProtection="1">
      <protection hidden="1"/>
    </xf>
    <xf numFmtId="0" fontId="16" fillId="2" borderId="16" xfId="0" applyFont="1" applyFill="1" applyBorder="1" applyProtection="1">
      <protection hidden="1"/>
    </xf>
    <xf numFmtId="0" fontId="41" fillId="2" borderId="16" xfId="0" applyFont="1" applyFill="1" applyBorder="1" applyAlignment="1">
      <alignment vertical="top"/>
    </xf>
    <xf numFmtId="0" fontId="23" fillId="2" borderId="16" xfId="0" applyFont="1" applyFill="1" applyBorder="1" applyAlignment="1">
      <alignment vertical="top"/>
    </xf>
    <xf numFmtId="0" fontId="64" fillId="2" borderId="16" xfId="0" applyFont="1" applyFill="1" applyBorder="1" applyAlignment="1" applyProtection="1">
      <alignment horizontal="right" vertical="top"/>
      <protection hidden="1"/>
    </xf>
    <xf numFmtId="0" fontId="64" fillId="2" borderId="0" xfId="0" applyFont="1" applyFill="1" applyAlignment="1" applyProtection="1">
      <alignment horizontal="left" vertical="top"/>
      <protection hidden="1"/>
    </xf>
    <xf numFmtId="0" fontId="45" fillId="2" borderId="15" xfId="0" applyFont="1" applyFill="1" applyBorder="1" applyAlignment="1" applyProtection="1">
      <alignment vertical="top"/>
      <protection hidden="1"/>
    </xf>
    <xf numFmtId="0" fontId="55" fillId="2" borderId="15" xfId="0" applyFont="1" applyFill="1" applyBorder="1" applyAlignment="1" applyProtection="1">
      <alignment vertical="top"/>
      <protection hidden="1"/>
    </xf>
    <xf numFmtId="164" fontId="68" fillId="2" borderId="15" xfId="0" applyNumberFormat="1" applyFont="1" applyFill="1" applyBorder="1" applyAlignment="1" applyProtection="1">
      <alignment horizontal="right" vertical="top"/>
      <protection hidden="1"/>
    </xf>
    <xf numFmtId="164" fontId="69" fillId="2" borderId="15" xfId="0" applyNumberFormat="1" applyFont="1" applyFill="1" applyBorder="1" applyAlignment="1" applyProtection="1">
      <alignment horizontal="right" vertical="top"/>
      <protection hidden="1"/>
    </xf>
    <xf numFmtId="0" fontId="10" fillId="2" borderId="15" xfId="0" applyFont="1" applyFill="1" applyBorder="1" applyProtection="1">
      <protection hidden="1"/>
    </xf>
    <xf numFmtId="0" fontId="55" fillId="2" borderId="15" xfId="0" applyFont="1" applyFill="1" applyBorder="1" applyProtection="1">
      <protection hidden="1"/>
    </xf>
    <xf numFmtId="0" fontId="60" fillId="2" borderId="15" xfId="0" applyFont="1" applyFill="1" applyBorder="1" applyProtection="1">
      <protection hidden="1"/>
    </xf>
    <xf numFmtId="0" fontId="54" fillId="2" borderId="15" xfId="0" applyFont="1" applyFill="1" applyBorder="1" applyAlignment="1">
      <alignment horizontal="left" vertical="top"/>
    </xf>
    <xf numFmtId="0" fontId="64" fillId="2" borderId="16" xfId="0" applyFont="1" applyFill="1" applyBorder="1" applyAlignment="1" applyProtection="1">
      <alignment horizontal="left" vertical="top"/>
      <protection hidden="1"/>
    </xf>
    <xf numFmtId="0" fontId="60" fillId="2" borderId="16" xfId="0" applyFont="1" applyFill="1" applyBorder="1" applyAlignment="1" applyProtection="1">
      <alignment vertical="top"/>
      <protection hidden="1"/>
    </xf>
    <xf numFmtId="0" fontId="41" fillId="2" borderId="16" xfId="0" applyFont="1" applyFill="1" applyBorder="1" applyAlignment="1" applyProtection="1">
      <alignment vertical="top"/>
      <protection hidden="1"/>
    </xf>
    <xf numFmtId="0" fontId="45" fillId="2" borderId="16" xfId="0" applyFont="1" applyFill="1" applyBorder="1" applyAlignment="1" applyProtection="1">
      <alignment vertical="top"/>
      <protection hidden="1"/>
    </xf>
    <xf numFmtId="0" fontId="46" fillId="2" borderId="16" xfId="0" applyFont="1" applyFill="1" applyBorder="1" applyAlignment="1" applyProtection="1">
      <alignment vertical="top"/>
      <protection hidden="1"/>
    </xf>
    <xf numFmtId="0" fontId="55" fillId="2" borderId="0" xfId="0" applyFont="1" applyFill="1" applyAlignment="1" applyProtection="1">
      <alignment vertical="top"/>
      <protection hidden="1"/>
    </xf>
    <xf numFmtId="0" fontId="70" fillId="2" borderId="0" xfId="0" applyFont="1" applyFill="1" applyAlignment="1" applyProtection="1">
      <alignment horizontal="right" vertical="top"/>
      <protection hidden="1"/>
    </xf>
    <xf numFmtId="164" fontId="68" fillId="2" borderId="0" xfId="0" applyNumberFormat="1" applyFont="1" applyFill="1" applyAlignment="1" applyProtection="1">
      <alignment horizontal="right" vertical="top"/>
      <protection hidden="1"/>
    </xf>
    <xf numFmtId="164" fontId="69" fillId="2" borderId="0" xfId="0" applyNumberFormat="1" applyFont="1" applyFill="1" applyAlignment="1" applyProtection="1">
      <alignment horizontal="right" vertical="top"/>
      <protection hidden="1"/>
    </xf>
    <xf numFmtId="0" fontId="60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3" fillId="0" borderId="16" xfId="0" applyFont="1" applyBorder="1"/>
    <xf numFmtId="0" fontId="23" fillId="0" borderId="16" xfId="0" applyFont="1" applyBorder="1"/>
    <xf numFmtId="0" fontId="49" fillId="2" borderId="0" xfId="0" applyFont="1" applyFill="1" applyAlignment="1" applyProtection="1">
      <alignment horizontal="right" vertical="center"/>
      <protection hidden="1"/>
    </xf>
    <xf numFmtId="0" fontId="64" fillId="2" borderId="0" xfId="0" applyFont="1" applyFill="1" applyProtection="1">
      <protection hidden="1"/>
    </xf>
    <xf numFmtId="0" fontId="10" fillId="2" borderId="0" xfId="0" applyFont="1" applyFill="1"/>
    <xf numFmtId="0" fontId="71" fillId="2" borderId="0" xfId="0" applyFont="1" applyFill="1" applyProtection="1">
      <protection hidden="1"/>
    </xf>
    <xf numFmtId="0" fontId="10" fillId="2" borderId="0" xfId="0" applyFont="1" applyFill="1" applyAlignment="1" applyProtection="1">
      <alignment vertical="top"/>
      <protection hidden="1"/>
    </xf>
    <xf numFmtId="0" fontId="10" fillId="0" borderId="0" xfId="0" applyFont="1"/>
    <xf numFmtId="0" fontId="10" fillId="0" borderId="0" xfId="0" applyFont="1" applyProtection="1">
      <protection hidden="1"/>
    </xf>
    <xf numFmtId="164" fontId="66" fillId="2" borderId="15" xfId="0" applyNumberFormat="1" applyFont="1" applyFill="1" applyBorder="1" applyAlignment="1" applyProtection="1">
      <alignment vertical="top"/>
      <protection hidden="1"/>
    </xf>
    <xf numFmtId="0" fontId="3" fillId="2" borderId="15" xfId="0" applyFont="1" applyFill="1" applyBorder="1" applyProtection="1">
      <protection hidden="1"/>
    </xf>
    <xf numFmtId="0" fontId="72" fillId="2" borderId="15" xfId="0" applyFont="1" applyFill="1" applyBorder="1" applyAlignment="1" applyProtection="1">
      <alignment wrapText="1"/>
      <protection hidden="1"/>
    </xf>
    <xf numFmtId="0" fontId="53" fillId="2" borderId="15" xfId="0" applyFont="1" applyFill="1" applyBorder="1" applyAlignment="1" applyProtection="1">
      <alignment wrapText="1"/>
      <protection hidden="1"/>
    </xf>
    <xf numFmtId="0" fontId="3" fillId="0" borderId="15" xfId="0" applyFont="1" applyBorder="1"/>
    <xf numFmtId="0" fontId="3" fillId="2" borderId="15" xfId="0" applyFont="1" applyFill="1" applyBorder="1"/>
    <xf numFmtId="0" fontId="64" fillId="2" borderId="15" xfId="0" applyFont="1" applyFill="1" applyBorder="1" applyAlignment="1" applyProtection="1">
      <alignment horizontal="right"/>
      <protection hidden="1"/>
    </xf>
    <xf numFmtId="0" fontId="72" fillId="2" borderId="0" xfId="0" applyFont="1" applyFill="1" applyAlignment="1" applyProtection="1">
      <alignment wrapText="1"/>
      <protection hidden="1"/>
    </xf>
    <xf numFmtId="0" fontId="53" fillId="2" borderId="0" xfId="0" applyFont="1" applyFill="1" applyAlignment="1" applyProtection="1">
      <alignment wrapText="1"/>
      <protection hidden="1"/>
    </xf>
    <xf numFmtId="0" fontId="49" fillId="2" borderId="16" xfId="0" applyFont="1" applyFill="1" applyBorder="1" applyProtection="1">
      <protection hidden="1"/>
    </xf>
    <xf numFmtId="164" fontId="50" fillId="2" borderId="16" xfId="0" applyNumberFormat="1" applyFont="1" applyFill="1" applyBorder="1" applyProtection="1">
      <protection hidden="1"/>
    </xf>
    <xf numFmtId="164" fontId="66" fillId="2" borderId="16" xfId="0" applyNumberFormat="1" applyFont="1" applyFill="1" applyBorder="1" applyAlignment="1" applyProtection="1">
      <alignment vertical="top"/>
      <protection hidden="1"/>
    </xf>
    <xf numFmtId="0" fontId="3" fillId="2" borderId="16" xfId="0" applyFont="1" applyFill="1" applyBorder="1" applyProtection="1">
      <protection hidden="1"/>
    </xf>
    <xf numFmtId="0" fontId="52" fillId="2" borderId="16" xfId="0" applyFont="1" applyFill="1" applyBorder="1" applyProtection="1">
      <protection hidden="1"/>
    </xf>
    <xf numFmtId="0" fontId="44" fillId="2" borderId="16" xfId="0" applyFont="1" applyFill="1" applyBorder="1" applyProtection="1">
      <protection hidden="1"/>
    </xf>
    <xf numFmtId="0" fontId="72" fillId="2" borderId="16" xfId="0" applyFont="1" applyFill="1" applyBorder="1" applyAlignment="1" applyProtection="1">
      <alignment wrapText="1"/>
      <protection hidden="1"/>
    </xf>
    <xf numFmtId="0" fontId="53" fillId="2" borderId="16" xfId="0" applyFont="1" applyFill="1" applyBorder="1" applyAlignment="1" applyProtection="1">
      <alignment wrapText="1"/>
      <protection hidden="1"/>
    </xf>
    <xf numFmtId="0" fontId="3" fillId="2" borderId="16" xfId="0" applyFont="1" applyFill="1" applyBorder="1"/>
    <xf numFmtId="0" fontId="64" fillId="2" borderId="0" xfId="0" applyFont="1" applyFill="1" applyAlignment="1" applyProtection="1">
      <alignment horizontal="right" vertical="center"/>
      <protection hidden="1"/>
    </xf>
    <xf numFmtId="0" fontId="73" fillId="2" borderId="0" xfId="0" applyFont="1" applyFill="1" applyProtection="1">
      <protection hidden="1"/>
    </xf>
    <xf numFmtId="0" fontId="70" fillId="2" borderId="0" xfId="0" applyFont="1" applyFill="1" applyAlignment="1" applyProtection="1">
      <alignment horizontal="right"/>
      <protection hidden="1"/>
    </xf>
    <xf numFmtId="164" fontId="68" fillId="2" borderId="0" xfId="0" applyNumberFormat="1" applyFont="1" applyFill="1" applyAlignment="1" applyProtection="1">
      <alignment horizontal="right"/>
      <protection hidden="1"/>
    </xf>
    <xf numFmtId="0" fontId="37" fillId="2" borderId="0" xfId="0" applyFont="1" applyFill="1"/>
    <xf numFmtId="0" fontId="37" fillId="2" borderId="0" xfId="0" applyFont="1" applyFill="1" applyProtection="1">
      <protection hidden="1"/>
    </xf>
    <xf numFmtId="0" fontId="37" fillId="0" borderId="0" xfId="0" applyFont="1"/>
    <xf numFmtId="0" fontId="74" fillId="2" borderId="0" xfId="0" applyFont="1" applyFill="1" applyAlignment="1" applyProtection="1">
      <alignment horizontal="center" vertical="top"/>
      <protection hidden="1"/>
    </xf>
    <xf numFmtId="0" fontId="75" fillId="2" borderId="16" xfId="0" applyFont="1" applyFill="1" applyBorder="1" applyProtection="1">
      <protection hidden="1"/>
    </xf>
    <xf numFmtId="0" fontId="60" fillId="2" borderId="16" xfId="0" applyFont="1" applyFill="1" applyBorder="1" applyProtection="1">
      <protection hidden="1"/>
    </xf>
    <xf numFmtId="0" fontId="76" fillId="2" borderId="11" xfId="0" applyFont="1" applyFill="1" applyBorder="1" applyProtection="1">
      <protection hidden="1"/>
    </xf>
    <xf numFmtId="0" fontId="3" fillId="2" borderId="11" xfId="0" applyFont="1" applyFill="1" applyBorder="1" applyProtection="1">
      <protection hidden="1"/>
    </xf>
    <xf numFmtId="0" fontId="74" fillId="2" borderId="11" xfId="0" applyFont="1" applyFill="1" applyBorder="1" applyAlignment="1" applyProtection="1">
      <alignment horizontal="center"/>
      <protection hidden="1"/>
    </xf>
    <xf numFmtId="0" fontId="77" fillId="0" borderId="0" xfId="0" applyFont="1"/>
    <xf numFmtId="0" fontId="78" fillId="0" borderId="0" xfId="0" applyFont="1" applyAlignment="1">
      <alignment horizontal="center" vertical="center"/>
    </xf>
    <xf numFmtId="0" fontId="9" fillId="0" borderId="0" xfId="0" applyFont="1"/>
    <xf numFmtId="0" fontId="79" fillId="0" borderId="0" xfId="0" applyFont="1" applyAlignment="1">
      <alignment horizontal="center" vertical="center"/>
    </xf>
    <xf numFmtId="0" fontId="28" fillId="0" borderId="0" xfId="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top" wrapText="1"/>
    </xf>
    <xf numFmtId="0" fontId="37" fillId="0" borderId="0" xfId="0" applyFont="1" applyAlignment="1">
      <alignment horizontal="left" indent="3"/>
    </xf>
    <xf numFmtId="0" fontId="37" fillId="0" borderId="0" xfId="0" applyFont="1" applyAlignment="1">
      <alignment horizontal="left" indent="5"/>
    </xf>
    <xf numFmtId="9" fontId="82" fillId="0" borderId="17" xfId="0" applyNumberFormat="1" applyFont="1" applyBorder="1" applyAlignment="1">
      <alignment horizontal="right"/>
    </xf>
    <xf numFmtId="0" fontId="83" fillId="0" borderId="0" xfId="0" applyFont="1" applyAlignment="1">
      <alignment horizontal="center"/>
    </xf>
    <xf numFmtId="0" fontId="84" fillId="0" borderId="0" xfId="0" applyFont="1" applyAlignment="1">
      <alignment horizontal="center" vertical="center" wrapText="1"/>
    </xf>
    <xf numFmtId="165" fontId="82" fillId="0" borderId="17" xfId="0" applyNumberFormat="1" applyFont="1" applyBorder="1"/>
    <xf numFmtId="0" fontId="16" fillId="0" borderId="0" xfId="0" applyFont="1"/>
    <xf numFmtId="0" fontId="10" fillId="0" borderId="0" xfId="0" applyFont="1" applyAlignment="1">
      <alignment horizontal="left" vertical="top" wrapText="1"/>
    </xf>
    <xf numFmtId="0" fontId="85" fillId="0" borderId="0" xfId="0" applyFont="1"/>
    <xf numFmtId="0" fontId="86" fillId="0" borderId="11" xfId="0" applyFont="1" applyBorder="1"/>
    <xf numFmtId="0" fontId="87" fillId="0" borderId="11" xfId="0" applyFont="1" applyBorder="1"/>
    <xf numFmtId="0" fontId="87" fillId="0" borderId="11" xfId="0" applyFont="1" applyBorder="1" applyAlignment="1">
      <alignment horizontal="right"/>
    </xf>
    <xf numFmtId="10" fontId="15" fillId="0" borderId="0" xfId="0" applyNumberFormat="1" applyFont="1" applyAlignment="1">
      <alignment horizontal="left"/>
    </xf>
    <xf numFmtId="0" fontId="86" fillId="0" borderId="0" xfId="0" applyFont="1"/>
    <xf numFmtId="0" fontId="87" fillId="0" borderId="0" xfId="0" applyFont="1"/>
    <xf numFmtId="0" fontId="88" fillId="0" borderId="0" xfId="0" applyFont="1" applyAlignment="1" applyProtection="1">
      <alignment vertical="top"/>
      <protection hidden="1"/>
    </xf>
    <xf numFmtId="0" fontId="89" fillId="0" borderId="0" xfId="0" applyFont="1" applyAlignment="1" applyProtection="1">
      <alignment vertical="top"/>
      <protection hidden="1"/>
    </xf>
    <xf numFmtId="0" fontId="89" fillId="0" borderId="0" xfId="0" applyFont="1" applyAlignment="1" applyProtection="1">
      <alignment horizontal="left" vertical="top" wrapText="1"/>
      <protection hidden="1"/>
    </xf>
    <xf numFmtId="0" fontId="90" fillId="0" borderId="0" xfId="0" applyFont="1" applyProtection="1">
      <protection hidden="1"/>
    </xf>
    <xf numFmtId="0" fontId="89" fillId="7" borderId="18" xfId="0" applyFont="1" applyFill="1" applyBorder="1" applyProtection="1">
      <protection hidden="1"/>
    </xf>
    <xf numFmtId="0" fontId="89" fillId="7" borderId="18" xfId="0" applyFont="1" applyFill="1" applyBorder="1" applyAlignment="1" applyProtection="1">
      <alignment horizontal="center"/>
      <protection hidden="1"/>
    </xf>
    <xf numFmtId="0" fontId="90" fillId="7" borderId="0" xfId="0" applyFont="1" applyFill="1" applyProtection="1">
      <protection hidden="1"/>
    </xf>
    <xf numFmtId="10" fontId="88" fillId="0" borderId="18" xfId="0" applyNumberFormat="1" applyFont="1" applyBorder="1" applyProtection="1">
      <protection hidden="1"/>
    </xf>
    <xf numFmtId="10" fontId="89" fillId="0" borderId="18" xfId="0" applyNumberFormat="1" applyFont="1" applyBorder="1" applyProtection="1">
      <protection hidden="1"/>
    </xf>
    <xf numFmtId="10" fontId="93" fillId="0" borderId="18" xfId="0" applyNumberFormat="1" applyFont="1" applyBorder="1" applyProtection="1">
      <protection hidden="1"/>
    </xf>
    <xf numFmtId="10" fontId="93" fillId="0" borderId="18" xfId="0" applyNumberFormat="1" applyFont="1" applyBorder="1" applyAlignment="1" applyProtection="1">
      <alignment horizontal="right"/>
      <protection hidden="1"/>
    </xf>
    <xf numFmtId="10" fontId="93" fillId="0" borderId="18" xfId="0" applyNumberFormat="1" applyFont="1" applyBorder="1" applyAlignment="1" applyProtection="1">
      <alignment horizontal="center"/>
      <protection hidden="1"/>
    </xf>
    <xf numFmtId="166" fontId="89" fillId="0" borderId="18" xfId="0" applyNumberFormat="1" applyFont="1" applyBorder="1" applyAlignment="1" applyProtection="1">
      <alignment horizontal="center"/>
      <protection hidden="1"/>
    </xf>
    <xf numFmtId="166" fontId="89" fillId="0" borderId="19" xfId="0" applyNumberFormat="1" applyFont="1" applyBorder="1" applyAlignment="1" applyProtection="1">
      <alignment horizontal="center"/>
      <protection hidden="1"/>
    </xf>
    <xf numFmtId="10" fontId="93" fillId="0" borderId="19" xfId="0" applyNumberFormat="1" applyFont="1" applyBorder="1" applyAlignment="1" applyProtection="1">
      <alignment horizontal="center"/>
      <protection hidden="1"/>
    </xf>
    <xf numFmtId="166" fontId="89" fillId="7" borderId="18" xfId="0" applyNumberFormat="1" applyFont="1" applyFill="1" applyBorder="1" applyAlignment="1" applyProtection="1">
      <alignment horizontal="center"/>
      <protection hidden="1"/>
    </xf>
    <xf numFmtId="0" fontId="89" fillId="0" borderId="0" xfId="0" applyFont="1" applyProtection="1">
      <protection hidden="1"/>
    </xf>
    <xf numFmtId="167" fontId="93" fillId="0" borderId="0" xfId="0" applyNumberFormat="1" applyFont="1" applyAlignment="1" applyProtection="1">
      <alignment horizontal="right"/>
      <protection hidden="1"/>
    </xf>
    <xf numFmtId="164" fontId="93" fillId="0" borderId="0" xfId="0" applyNumberFormat="1" applyFont="1" applyAlignment="1" applyProtection="1">
      <alignment horizontal="right"/>
      <protection hidden="1"/>
    </xf>
    <xf numFmtId="164" fontId="89" fillId="0" borderId="0" xfId="0" applyNumberFormat="1" applyFont="1" applyAlignment="1" applyProtection="1">
      <alignment horizontal="right"/>
      <protection hidden="1"/>
    </xf>
    <xf numFmtId="10" fontId="93" fillId="0" borderId="0" xfId="0" applyNumberFormat="1" applyFont="1" applyProtection="1">
      <protection hidden="1"/>
    </xf>
    <xf numFmtId="0" fontId="90" fillId="0" borderId="0" xfId="0" applyFont="1" applyAlignment="1" applyProtection="1">
      <alignment horizontal="right"/>
      <protection hidden="1"/>
    </xf>
    <xf numFmtId="0" fontId="89" fillId="8" borderId="0" xfId="0" applyFont="1" applyFill="1" applyProtection="1">
      <protection hidden="1"/>
    </xf>
    <xf numFmtId="167" fontId="93" fillId="8" borderId="0" xfId="0" applyNumberFormat="1" applyFont="1" applyFill="1" applyAlignment="1" applyProtection="1">
      <alignment horizontal="right"/>
      <protection hidden="1"/>
    </xf>
    <xf numFmtId="164" fontId="93" fillId="8" borderId="0" xfId="0" applyNumberFormat="1" applyFont="1" applyFill="1" applyAlignment="1" applyProtection="1">
      <alignment horizontal="right"/>
      <protection hidden="1"/>
    </xf>
    <xf numFmtId="164" fontId="89" fillId="8" borderId="0" xfId="0" applyNumberFormat="1" applyFont="1" applyFill="1" applyAlignment="1" applyProtection="1">
      <alignment horizontal="right"/>
      <protection hidden="1"/>
    </xf>
    <xf numFmtId="0" fontId="89" fillId="8" borderId="18" xfId="0" applyFont="1" applyFill="1" applyBorder="1" applyProtection="1">
      <protection hidden="1"/>
    </xf>
    <xf numFmtId="167" fontId="93" fillId="8" borderId="18" xfId="0" applyNumberFormat="1" applyFont="1" applyFill="1" applyBorder="1" applyProtection="1">
      <protection hidden="1"/>
    </xf>
    <xf numFmtId="164" fontId="94" fillId="8" borderId="18" xfId="0" applyNumberFormat="1" applyFont="1" applyFill="1" applyBorder="1" applyProtection="1">
      <protection hidden="1"/>
    </xf>
    <xf numFmtId="10" fontId="93" fillId="8" borderId="18" xfId="0" applyNumberFormat="1" applyFont="1" applyFill="1" applyBorder="1" applyProtection="1">
      <protection hidden="1"/>
    </xf>
    <xf numFmtId="164" fontId="94" fillId="8" borderId="18" xfId="0" applyNumberFormat="1" applyFont="1" applyFill="1" applyBorder="1" applyProtection="1">
      <protection hidden="1"/>
    </xf>
    <xf numFmtId="167" fontId="93" fillId="8" borderId="18" xfId="0" applyNumberFormat="1" applyFont="1" applyFill="1" applyBorder="1" applyAlignment="1" applyProtection="1">
      <alignment horizontal="right"/>
      <protection hidden="1"/>
    </xf>
    <xf numFmtId="10" fontId="93" fillId="8" borderId="18" xfId="0" applyNumberFormat="1" applyFont="1" applyFill="1" applyBorder="1" applyAlignment="1" applyProtection="1">
      <alignment horizontal="right"/>
      <protection hidden="1"/>
    </xf>
    <xf numFmtId="164" fontId="94" fillId="8" borderId="18" xfId="0" applyNumberFormat="1" applyFont="1" applyFill="1" applyBorder="1" applyAlignment="1" applyProtection="1">
      <alignment horizontal="right"/>
      <protection hidden="1"/>
    </xf>
    <xf numFmtId="167" fontId="93" fillId="0" borderId="0" xfId="0" applyNumberFormat="1" applyFont="1" applyProtection="1">
      <protection hidden="1"/>
    </xf>
    <xf numFmtId="164" fontId="89" fillId="0" borderId="0" xfId="0" applyNumberFormat="1" applyFont="1" applyProtection="1">
      <protection hidden="1"/>
    </xf>
    <xf numFmtId="164" fontId="89" fillId="0" borderId="20" xfId="0" applyNumberFormat="1" applyFont="1" applyBorder="1" applyProtection="1">
      <protection hidden="1"/>
    </xf>
    <xf numFmtId="167" fontId="93" fillId="0" borderId="0" xfId="0" applyNumberFormat="1" applyFont="1" applyAlignment="1" applyProtection="1">
      <alignment horizontal="right"/>
      <protection hidden="1"/>
    </xf>
    <xf numFmtId="10" fontId="93" fillId="0" borderId="0" xfId="0" applyNumberFormat="1" applyFont="1" applyAlignment="1" applyProtection="1">
      <alignment horizontal="right"/>
      <protection hidden="1"/>
    </xf>
    <xf numFmtId="164" fontId="89" fillId="0" borderId="0" xfId="0" applyNumberFormat="1" applyFont="1" applyAlignment="1" applyProtection="1">
      <alignment horizontal="right"/>
      <protection hidden="1"/>
    </xf>
    <xf numFmtId="164" fontId="89" fillId="0" borderId="20" xfId="0" applyNumberFormat="1" applyFont="1" applyBorder="1" applyAlignment="1" applyProtection="1">
      <alignment horizontal="right"/>
      <protection hidden="1"/>
    </xf>
    <xf numFmtId="0" fontId="95" fillId="0" borderId="0" xfId="0" applyFont="1"/>
    <xf numFmtId="167" fontId="93" fillId="0" borderId="0" xfId="0" applyNumberFormat="1" applyFont="1" applyAlignment="1" applyProtection="1">
      <alignment horizontal="right" vertical="top"/>
      <protection hidden="1"/>
    </xf>
    <xf numFmtId="10" fontId="93" fillId="0" borderId="0" xfId="0" applyNumberFormat="1" applyFont="1" applyAlignment="1" applyProtection="1">
      <alignment horizontal="right" vertical="top"/>
      <protection hidden="1"/>
    </xf>
    <xf numFmtId="0" fontId="96" fillId="0" borderId="0" xfId="0" applyFont="1" applyAlignment="1">
      <alignment horizontal="right"/>
    </xf>
    <xf numFmtId="0" fontId="93" fillId="0" borderId="0" xfId="0" applyFont="1" applyAlignment="1" applyProtection="1">
      <alignment horizontal="right"/>
      <protection hidden="1"/>
    </xf>
    <xf numFmtId="10" fontId="93" fillId="0" borderId="0" xfId="0" applyNumberFormat="1" applyFont="1" applyAlignment="1" applyProtection="1">
      <alignment horizontal="right"/>
      <protection hidden="1"/>
    </xf>
    <xf numFmtId="167" fontId="96" fillId="0" borderId="0" xfId="0" applyNumberFormat="1" applyFont="1" applyAlignment="1">
      <alignment horizontal="right"/>
    </xf>
    <xf numFmtId="0" fontId="96" fillId="0" borderId="0" xfId="0" applyFont="1"/>
    <xf numFmtId="0" fontId="15" fillId="0" borderId="0" xfId="0" applyFont="1" applyAlignment="1">
      <alignment horizontal="right"/>
    </xf>
    <xf numFmtId="166" fontId="89" fillId="0" borderId="0" xfId="0" applyNumberFormat="1" applyFont="1" applyAlignment="1" applyProtection="1">
      <alignment horizontal="right"/>
      <protection hidden="1"/>
    </xf>
    <xf numFmtId="167" fontId="15" fillId="0" borderId="0" xfId="0" applyNumberFormat="1" applyFont="1" applyAlignment="1">
      <alignment horizontal="right"/>
    </xf>
    <xf numFmtId="166" fontId="89" fillId="0" borderId="0" xfId="0" applyNumberFormat="1" applyFont="1" applyProtection="1">
      <protection hidden="1"/>
    </xf>
    <xf numFmtId="0" fontId="51" fillId="0" borderId="0" xfId="0" applyFont="1"/>
    <xf numFmtId="0" fontId="97" fillId="0" borderId="0" xfId="0" applyFont="1" applyProtection="1">
      <protection hidden="1"/>
    </xf>
    <xf numFmtId="168" fontId="97" fillId="0" borderId="0" xfId="0" applyNumberFormat="1" applyFont="1" applyAlignment="1" applyProtection="1">
      <alignment horizontal="center"/>
      <protection hidden="1"/>
    </xf>
    <xf numFmtId="168" fontId="97" fillId="0" borderId="0" xfId="0" applyNumberFormat="1" applyFont="1" applyAlignment="1" applyProtection="1">
      <alignment horizontal="right"/>
      <protection hidden="1"/>
    </xf>
    <xf numFmtId="0" fontId="98" fillId="0" borderId="0" xfId="0" applyFont="1"/>
    <xf numFmtId="164" fontId="97" fillId="0" borderId="0" xfId="0" applyNumberFormat="1" applyFont="1" applyProtection="1">
      <protection hidden="1"/>
    </xf>
    <xf numFmtId="0" fontId="97" fillId="8" borderId="0" xfId="0" applyFont="1" applyFill="1" applyProtection="1">
      <protection hidden="1"/>
    </xf>
    <xf numFmtId="167" fontId="97" fillId="8" borderId="0" xfId="0" applyNumberFormat="1" applyFont="1" applyFill="1" applyAlignment="1" applyProtection="1">
      <alignment horizontal="right"/>
      <protection hidden="1"/>
    </xf>
    <xf numFmtId="165" fontId="97" fillId="8" borderId="0" xfId="0" applyNumberFormat="1" applyFont="1" applyFill="1" applyAlignment="1" applyProtection="1">
      <alignment horizontal="right"/>
      <protection hidden="1"/>
    </xf>
    <xf numFmtId="164" fontId="97" fillId="8" borderId="0" xfId="0" applyNumberFormat="1" applyFont="1" applyFill="1" applyAlignment="1" applyProtection="1">
      <alignment horizontal="right"/>
      <protection hidden="1"/>
    </xf>
    <xf numFmtId="10" fontId="97" fillId="8" borderId="0" xfId="0" applyNumberFormat="1" applyFont="1" applyFill="1" applyAlignment="1" applyProtection="1">
      <alignment horizontal="right"/>
      <protection hidden="1"/>
    </xf>
    <xf numFmtId="165" fontId="97" fillId="8" borderId="0" xfId="0" applyNumberFormat="1" applyFont="1" applyFill="1" applyAlignment="1" applyProtection="1">
      <alignment horizontal="right"/>
      <protection hidden="1"/>
    </xf>
    <xf numFmtId="0" fontId="98" fillId="8" borderId="0" xfId="0" applyFont="1" applyFill="1"/>
    <xf numFmtId="166" fontId="97" fillId="8" borderId="0" xfId="0" applyNumberFormat="1" applyFont="1" applyFill="1" applyAlignment="1" applyProtection="1">
      <alignment horizontal="right"/>
      <protection hidden="1"/>
    </xf>
    <xf numFmtId="166" fontId="97" fillId="8" borderId="0" xfId="0" applyNumberFormat="1" applyFont="1" applyFill="1" applyAlignment="1" applyProtection="1">
      <alignment horizontal="center"/>
      <protection hidden="1"/>
    </xf>
    <xf numFmtId="3" fontId="97" fillId="8" borderId="0" xfId="0" applyNumberFormat="1" applyFont="1" applyFill="1" applyAlignment="1" applyProtection="1">
      <alignment horizontal="right"/>
      <protection hidden="1"/>
    </xf>
    <xf numFmtId="164" fontId="93" fillId="0" borderId="0" xfId="0" applyNumberFormat="1" applyFont="1" applyAlignment="1" applyProtection="1">
      <alignment horizontal="right"/>
      <protection hidden="1"/>
    </xf>
    <xf numFmtId="164" fontId="97" fillId="0" borderId="0" xfId="0" applyNumberFormat="1" applyFont="1" applyAlignment="1" applyProtection="1">
      <alignment horizontal="right"/>
      <protection hidden="1"/>
    </xf>
    <xf numFmtId="167" fontId="93" fillId="8" borderId="0" xfId="0" applyNumberFormat="1" applyFont="1" applyFill="1" applyAlignment="1" applyProtection="1">
      <alignment horizontal="right"/>
      <protection hidden="1"/>
    </xf>
    <xf numFmtId="164" fontId="89" fillId="8" borderId="0" xfId="0" applyNumberFormat="1" applyFont="1" applyFill="1" applyAlignment="1" applyProtection="1">
      <alignment horizontal="right"/>
      <protection hidden="1"/>
    </xf>
    <xf numFmtId="164" fontId="93" fillId="8" borderId="0" xfId="0" applyNumberFormat="1" applyFont="1" applyFill="1" applyAlignment="1" applyProtection="1">
      <alignment horizontal="right"/>
      <protection hidden="1"/>
    </xf>
    <xf numFmtId="10" fontId="93" fillId="8" borderId="0" xfId="0" applyNumberFormat="1" applyFont="1" applyFill="1" applyAlignment="1" applyProtection="1">
      <alignment horizontal="right"/>
      <protection hidden="1"/>
    </xf>
    <xf numFmtId="0" fontId="15" fillId="8" borderId="0" xfId="0" applyFont="1" applyFill="1" applyAlignment="1">
      <alignment horizontal="right"/>
    </xf>
    <xf numFmtId="167" fontId="93" fillId="0" borderId="0" xfId="0" applyNumberFormat="1" applyFont="1" applyAlignment="1" applyProtection="1">
      <alignment horizontal="left" vertical="top" wrapText="1"/>
      <protection hidden="1"/>
    </xf>
    <xf numFmtId="0" fontId="93" fillId="0" borderId="0" xfId="0" applyFont="1" applyAlignment="1" applyProtection="1">
      <alignment horizontal="left" vertical="top" wrapText="1"/>
      <protection hidden="1"/>
    </xf>
    <xf numFmtId="0" fontId="93" fillId="0" borderId="0" xfId="0" applyFont="1" applyProtection="1">
      <protection hidden="1"/>
    </xf>
    <xf numFmtId="167" fontId="15" fillId="0" borderId="0" xfId="0" applyNumberFormat="1" applyFont="1"/>
    <xf numFmtId="0" fontId="93" fillId="0" borderId="0" xfId="0" applyFont="1" applyAlignment="1" applyProtection="1">
      <alignment horizontal="right" vertical="top" wrapText="1"/>
      <protection hidden="1"/>
    </xf>
    <xf numFmtId="0" fontId="89" fillId="0" borderId="0" xfId="0" applyFont="1" applyAlignment="1" applyProtection="1">
      <alignment horizontal="right"/>
      <protection hidden="1"/>
    </xf>
    <xf numFmtId="167" fontId="93" fillId="0" borderId="0" xfId="0" applyNumberFormat="1" applyFont="1" applyAlignment="1" applyProtection="1">
      <alignment vertical="top"/>
      <protection hidden="1"/>
    </xf>
    <xf numFmtId="10" fontId="93" fillId="0" borderId="0" xfId="0" applyNumberFormat="1" applyFont="1" applyAlignment="1" applyProtection="1">
      <alignment vertical="top"/>
      <protection hidden="1"/>
    </xf>
    <xf numFmtId="10" fontId="93" fillId="0" borderId="0" xfId="0" applyNumberFormat="1" applyFont="1" applyProtection="1">
      <protection hidden="1"/>
    </xf>
    <xf numFmtId="168" fontId="97" fillId="2" borderId="0" xfId="0" applyNumberFormat="1" applyFont="1" applyFill="1" applyAlignment="1" applyProtection="1">
      <alignment horizontal="right"/>
      <protection hidden="1"/>
    </xf>
    <xf numFmtId="10" fontId="93" fillId="2" borderId="0" xfId="0" applyNumberFormat="1" applyFont="1" applyFill="1" applyProtection="1">
      <protection hidden="1"/>
    </xf>
    <xf numFmtId="168" fontId="97" fillId="2" borderId="0" xfId="0" applyNumberFormat="1" applyFont="1" applyFill="1" applyAlignment="1" applyProtection="1">
      <alignment horizontal="center"/>
      <protection hidden="1"/>
    </xf>
    <xf numFmtId="0" fontId="90" fillId="2" borderId="0" xfId="0" applyFont="1" applyFill="1" applyAlignment="1" applyProtection="1">
      <alignment horizontal="right"/>
      <protection hidden="1"/>
    </xf>
    <xf numFmtId="0" fontId="90" fillId="2" borderId="0" xfId="0" applyFont="1" applyFill="1" applyProtection="1">
      <protection hidden="1"/>
    </xf>
    <xf numFmtId="167" fontId="97" fillId="8" borderId="0" xfId="0" applyNumberFormat="1" applyFont="1" applyFill="1" applyProtection="1">
      <protection hidden="1"/>
    </xf>
    <xf numFmtId="165" fontId="97" fillId="8" borderId="0" xfId="0" applyNumberFormat="1" applyFont="1" applyFill="1" applyProtection="1">
      <protection hidden="1"/>
    </xf>
    <xf numFmtId="164" fontId="97" fillId="8" borderId="0" xfId="0" applyNumberFormat="1" applyFont="1" applyFill="1" applyProtection="1">
      <protection hidden="1"/>
    </xf>
    <xf numFmtId="10" fontId="97" fillId="8" borderId="0" xfId="0" applyNumberFormat="1" applyFont="1" applyFill="1" applyProtection="1">
      <protection hidden="1"/>
    </xf>
    <xf numFmtId="165" fontId="97" fillId="8" borderId="0" xfId="0" applyNumberFormat="1" applyFont="1" applyFill="1" applyProtection="1">
      <protection hidden="1"/>
    </xf>
    <xf numFmtId="164" fontId="89" fillId="0" borderId="0" xfId="0" applyNumberFormat="1" applyFont="1" applyProtection="1">
      <protection hidden="1"/>
    </xf>
    <xf numFmtId="167" fontId="93" fillId="8" borderId="0" xfId="0" applyNumberFormat="1" applyFont="1" applyFill="1" applyProtection="1">
      <protection hidden="1"/>
    </xf>
    <xf numFmtId="164" fontId="89" fillId="8" borderId="0" xfId="0" applyNumberFormat="1" applyFont="1" applyFill="1" applyProtection="1">
      <protection hidden="1"/>
    </xf>
    <xf numFmtId="10" fontId="93" fillId="8" borderId="0" xfId="0" applyNumberFormat="1" applyFont="1" applyFill="1" applyProtection="1">
      <protection hidden="1"/>
    </xf>
    <xf numFmtId="164" fontId="89" fillId="8" borderId="0" xfId="0" applyNumberFormat="1" applyFont="1" applyFill="1" applyProtection="1">
      <protection hidden="1"/>
    </xf>
    <xf numFmtId="167" fontId="93" fillId="0" borderId="0" xfId="0" applyNumberFormat="1" applyFont="1" applyProtection="1">
      <protection hidden="1"/>
    </xf>
    <xf numFmtId="164" fontId="93" fillId="0" borderId="0" xfId="0" applyNumberFormat="1" applyFont="1" applyProtection="1">
      <protection hidden="1"/>
    </xf>
    <xf numFmtId="0" fontId="100" fillId="0" borderId="0" xfId="0" applyFont="1" applyProtection="1">
      <protection hidden="1"/>
    </xf>
    <xf numFmtId="0" fontId="101" fillId="0" borderId="0" xfId="0" applyFont="1" applyProtection="1">
      <protection hidden="1"/>
    </xf>
    <xf numFmtId="0" fontId="102" fillId="0" borderId="0" xfId="0" applyFont="1" applyProtection="1">
      <protection hidden="1"/>
    </xf>
    <xf numFmtId="0" fontId="103" fillId="0" borderId="0" xfId="0" applyFont="1" applyAlignment="1" applyProtection="1">
      <alignment horizontal="justify" vertical="center" wrapText="1"/>
      <protection hidden="1"/>
    </xf>
    <xf numFmtId="0" fontId="104" fillId="0" borderId="0" xfId="0" applyFont="1" applyAlignment="1" applyProtection="1">
      <alignment vertical="top"/>
      <protection hidden="1"/>
    </xf>
    <xf numFmtId="0" fontId="89" fillId="9" borderId="18" xfId="0" applyFont="1" applyFill="1" applyBorder="1" applyProtection="1">
      <protection hidden="1"/>
    </xf>
    <xf numFmtId="0" fontId="89" fillId="9" borderId="18" xfId="0" applyFont="1" applyFill="1" applyBorder="1" applyAlignment="1" applyProtection="1">
      <alignment horizontal="center"/>
      <protection hidden="1"/>
    </xf>
    <xf numFmtId="10" fontId="93" fillId="0" borderId="0" xfId="0" applyNumberFormat="1" applyFont="1" applyAlignment="1" applyProtection="1">
      <alignment horizontal="center"/>
      <protection hidden="1"/>
    </xf>
    <xf numFmtId="10" fontId="93" fillId="8" borderId="0" xfId="0" applyNumberFormat="1" applyFont="1" applyFill="1" applyAlignment="1" applyProtection="1">
      <alignment horizontal="center"/>
      <protection hidden="1"/>
    </xf>
    <xf numFmtId="164" fontId="94" fillId="8" borderId="18" xfId="0" applyNumberFormat="1" applyFont="1" applyFill="1" applyBorder="1" applyAlignment="1" applyProtection="1">
      <alignment horizontal="right"/>
      <protection hidden="1"/>
    </xf>
    <xf numFmtId="0" fontId="91" fillId="0" borderId="0" xfId="0" applyFont="1" applyProtection="1">
      <protection hidden="1"/>
    </xf>
    <xf numFmtId="0" fontId="85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05" fillId="0" borderId="0" xfId="0" applyFont="1" applyProtection="1">
      <protection hidden="1"/>
    </xf>
    <xf numFmtId="10" fontId="105" fillId="0" borderId="0" xfId="0" applyNumberFormat="1" applyFont="1" applyProtection="1">
      <protection hidden="1"/>
    </xf>
    <xf numFmtId="42" fontId="106" fillId="0" borderId="0" xfId="2" applyFont="1" applyAlignment="1" applyProtection="1">
      <alignment horizontal="center"/>
      <protection hidden="1"/>
    </xf>
    <xf numFmtId="0" fontId="106" fillId="0" borderId="0" xfId="0" applyFont="1" applyAlignment="1" applyProtection="1">
      <alignment horizontal="center"/>
      <protection hidden="1"/>
    </xf>
    <xf numFmtId="0" fontId="107" fillId="0" borderId="0" xfId="0" applyFont="1" applyProtection="1">
      <protection hidden="1"/>
    </xf>
    <xf numFmtId="0" fontId="105" fillId="0" borderId="0" xfId="0" applyFont="1" applyAlignment="1" applyProtection="1">
      <alignment horizontal="center"/>
      <protection hidden="1"/>
    </xf>
    <xf numFmtId="0" fontId="108" fillId="0" borderId="0" xfId="0" applyFont="1" applyAlignment="1" applyProtection="1">
      <alignment horizontal="center" vertical="top"/>
      <protection hidden="1"/>
    </xf>
    <xf numFmtId="0" fontId="105" fillId="0" borderId="21" xfId="0" applyFont="1" applyBorder="1" applyAlignment="1" applyProtection="1">
      <alignment vertical="center"/>
      <protection hidden="1"/>
    </xf>
    <xf numFmtId="0" fontId="105" fillId="0" borderId="20" xfId="0" applyFont="1" applyBorder="1" applyProtection="1">
      <protection hidden="1"/>
    </xf>
    <xf numFmtId="165" fontId="109" fillId="0" borderId="20" xfId="0" applyNumberFormat="1" applyFont="1" applyBorder="1" applyAlignment="1" applyProtection="1">
      <alignment horizontal="center" vertical="center"/>
      <protection hidden="1"/>
    </xf>
    <xf numFmtId="165" fontId="109" fillId="0" borderId="22" xfId="0" applyNumberFormat="1" applyFont="1" applyBorder="1" applyAlignment="1" applyProtection="1">
      <alignment horizontal="center" vertical="center"/>
      <protection hidden="1"/>
    </xf>
    <xf numFmtId="169" fontId="110" fillId="0" borderId="0" xfId="0" applyNumberFormat="1" applyFont="1" applyAlignment="1" applyProtection="1">
      <alignment horizontal="center"/>
      <protection hidden="1"/>
    </xf>
    <xf numFmtId="169" fontId="111" fillId="0" borderId="0" xfId="0" applyNumberFormat="1" applyFont="1" applyAlignment="1" applyProtection="1">
      <alignment horizontal="center"/>
      <protection hidden="1"/>
    </xf>
    <xf numFmtId="0" fontId="105" fillId="0" borderId="23" xfId="0" applyFont="1" applyBorder="1" applyAlignment="1" applyProtection="1">
      <alignment horizontal="center"/>
      <protection hidden="1"/>
    </xf>
    <xf numFmtId="0" fontId="105" fillId="0" borderId="19" xfId="0" applyFont="1" applyBorder="1" applyAlignment="1" applyProtection="1">
      <alignment horizontal="center"/>
      <protection hidden="1"/>
    </xf>
    <xf numFmtId="0" fontId="105" fillId="0" borderId="24" xfId="0" applyFont="1" applyBorder="1" applyAlignment="1" applyProtection="1">
      <alignment horizontal="center"/>
      <protection hidden="1"/>
    </xf>
    <xf numFmtId="0" fontId="105" fillId="0" borderId="25" xfId="0" applyFont="1" applyBorder="1" applyAlignment="1" applyProtection="1">
      <alignment vertical="center"/>
      <protection hidden="1"/>
    </xf>
    <xf numFmtId="165" fontId="109" fillId="0" borderId="0" xfId="0" applyNumberFormat="1" applyFont="1" applyAlignment="1" applyProtection="1">
      <alignment horizontal="center" vertical="center"/>
      <protection hidden="1"/>
    </xf>
    <xf numFmtId="165" fontId="109" fillId="0" borderId="26" xfId="0" applyNumberFormat="1" applyFont="1" applyBorder="1" applyAlignment="1" applyProtection="1">
      <alignment horizontal="center" vertical="center"/>
      <protection hidden="1"/>
    </xf>
    <xf numFmtId="9" fontId="105" fillId="0" borderId="0" xfId="0" applyNumberFormat="1" applyFont="1" applyAlignment="1" applyProtection="1">
      <alignment horizontal="center"/>
      <protection hidden="1"/>
    </xf>
    <xf numFmtId="10" fontId="105" fillId="0" borderId="0" xfId="0" applyNumberFormat="1" applyFont="1" applyAlignment="1" applyProtection="1">
      <alignment horizontal="center"/>
      <protection hidden="1"/>
    </xf>
    <xf numFmtId="9" fontId="112" fillId="0" borderId="27" xfId="0" applyNumberFormat="1" applyFont="1" applyBorder="1" applyAlignment="1" applyProtection="1">
      <alignment horizontal="center"/>
      <protection hidden="1"/>
    </xf>
    <xf numFmtId="9" fontId="112" fillId="0" borderId="20" xfId="0" applyNumberFormat="1" applyFont="1" applyBorder="1" applyAlignment="1" applyProtection="1">
      <alignment horizontal="center"/>
      <protection hidden="1"/>
    </xf>
    <xf numFmtId="9" fontId="112" fillId="0" borderId="22" xfId="0" applyNumberFormat="1" applyFont="1" applyBorder="1" applyAlignment="1" applyProtection="1">
      <alignment horizontal="center"/>
      <protection hidden="1"/>
    </xf>
    <xf numFmtId="9" fontId="112" fillId="0" borderId="28" xfId="0" applyNumberFormat="1" applyFont="1" applyBorder="1" applyAlignment="1" applyProtection="1">
      <alignment horizontal="center"/>
      <protection hidden="1"/>
    </xf>
    <xf numFmtId="9" fontId="112" fillId="0" borderId="0" xfId="0" applyNumberFormat="1" applyFont="1" applyAlignment="1" applyProtection="1">
      <alignment horizontal="center"/>
      <protection hidden="1"/>
    </xf>
    <xf numFmtId="9" fontId="112" fillId="0" borderId="26" xfId="0" applyNumberFormat="1" applyFont="1" applyBorder="1" applyAlignment="1" applyProtection="1">
      <alignment horizontal="center"/>
      <protection hidden="1"/>
    </xf>
    <xf numFmtId="0" fontId="105" fillId="0" borderId="29" xfId="0" applyFont="1" applyBorder="1" applyAlignment="1" applyProtection="1">
      <alignment vertical="center"/>
      <protection hidden="1"/>
    </xf>
    <xf numFmtId="0" fontId="105" fillId="0" borderId="18" xfId="0" applyFont="1" applyBorder="1" applyProtection="1">
      <protection hidden="1"/>
    </xf>
    <xf numFmtId="165" fontId="109" fillId="0" borderId="18" xfId="0" applyNumberFormat="1" applyFont="1" applyBorder="1" applyAlignment="1" applyProtection="1">
      <alignment horizontal="center" vertical="center"/>
      <protection hidden="1"/>
    </xf>
    <xf numFmtId="165" fontId="109" fillId="0" borderId="30" xfId="0" applyNumberFormat="1" applyFont="1" applyBorder="1" applyAlignment="1" applyProtection="1">
      <alignment horizontal="center" vertical="center"/>
      <protection hidden="1"/>
    </xf>
    <xf numFmtId="0" fontId="105" fillId="0" borderId="0" xfId="0" applyFont="1" applyAlignment="1" applyProtection="1">
      <alignment vertical="center"/>
      <protection hidden="1"/>
    </xf>
    <xf numFmtId="165" fontId="109" fillId="0" borderId="0" xfId="0" applyNumberFormat="1" applyFont="1" applyAlignment="1" applyProtection="1">
      <alignment horizontal="center" vertical="center"/>
      <protection hidden="1"/>
    </xf>
    <xf numFmtId="169" fontId="110" fillId="0" borderId="0" xfId="0" applyNumberFormat="1" applyFont="1" applyAlignment="1" applyProtection="1">
      <alignment horizontal="center"/>
      <protection hidden="1"/>
    </xf>
    <xf numFmtId="169" fontId="111" fillId="0" borderId="0" xfId="0" applyNumberFormat="1" applyFont="1" applyAlignment="1" applyProtection="1">
      <alignment horizontal="center"/>
      <protection hidden="1"/>
    </xf>
    <xf numFmtId="9" fontId="112" fillId="0" borderId="31" xfId="0" applyNumberFormat="1" applyFont="1" applyBorder="1" applyAlignment="1" applyProtection="1">
      <alignment horizontal="center"/>
      <protection hidden="1"/>
    </xf>
    <xf numFmtId="9" fontId="112" fillId="0" borderId="18" xfId="0" applyNumberFormat="1" applyFont="1" applyBorder="1" applyAlignment="1" applyProtection="1">
      <alignment horizontal="center"/>
      <protection hidden="1"/>
    </xf>
    <xf numFmtId="9" fontId="112" fillId="0" borderId="30" xfId="0" applyNumberFormat="1" applyFont="1" applyBorder="1" applyAlignment="1" applyProtection="1">
      <alignment horizontal="center"/>
      <protection hidden="1"/>
    </xf>
    <xf numFmtId="0" fontId="113" fillId="0" borderId="0" xfId="0" applyFont="1" applyProtection="1">
      <protection hidden="1"/>
    </xf>
    <xf numFmtId="2" fontId="106" fillId="0" borderId="0" xfId="0" applyNumberFormat="1" applyFont="1" applyAlignment="1" applyProtection="1">
      <alignment horizontal="center"/>
      <protection hidden="1"/>
    </xf>
    <xf numFmtId="42" fontId="85" fillId="0" borderId="0" xfId="0" applyNumberFormat="1" applyFont="1" applyAlignment="1" applyProtection="1">
      <alignment horizontal="center"/>
      <protection hidden="1"/>
    </xf>
    <xf numFmtId="0" fontId="85" fillId="0" borderId="0" xfId="0" applyFont="1" applyAlignment="1" applyProtection="1">
      <alignment horizontal="center"/>
      <protection hidden="1"/>
    </xf>
    <xf numFmtId="0" fontId="85" fillId="0" borderId="27" xfId="0" applyFont="1" applyBorder="1" applyProtection="1">
      <protection hidden="1"/>
    </xf>
    <xf numFmtId="0" fontId="85" fillId="0" borderId="20" xfId="0" applyFont="1" applyBorder="1" applyProtection="1">
      <protection hidden="1"/>
    </xf>
    <xf numFmtId="0" fontId="85" fillId="0" borderId="22" xfId="0" applyFont="1" applyBorder="1" applyProtection="1">
      <protection hidden="1"/>
    </xf>
    <xf numFmtId="0" fontId="85" fillId="0" borderId="28" xfId="0" applyFont="1" applyBorder="1" applyProtection="1">
      <protection hidden="1"/>
    </xf>
    <xf numFmtId="0" fontId="85" fillId="0" borderId="26" xfId="0" applyFont="1" applyBorder="1" applyProtection="1">
      <protection hidden="1"/>
    </xf>
    <xf numFmtId="9" fontId="15" fillId="0" borderId="0" xfId="0" applyNumberFormat="1" applyFont="1" applyAlignment="1" applyProtection="1">
      <alignment horizontal="center"/>
      <protection hidden="1"/>
    </xf>
    <xf numFmtId="0" fontId="85" fillId="0" borderId="31" xfId="0" applyFont="1" applyBorder="1" applyProtection="1">
      <protection hidden="1"/>
    </xf>
    <xf numFmtId="0" fontId="85" fillId="0" borderId="18" xfId="0" applyFont="1" applyBorder="1" applyProtection="1">
      <protection hidden="1"/>
    </xf>
    <xf numFmtId="0" fontId="85" fillId="0" borderId="30" xfId="0" applyFont="1" applyBorder="1" applyProtection="1">
      <protection hidden="1"/>
    </xf>
    <xf numFmtId="0" fontId="113" fillId="0" borderId="0" xfId="0" applyFont="1" applyAlignment="1" applyProtection="1">
      <alignment horizontal="left"/>
      <protection hidden="1"/>
    </xf>
    <xf numFmtId="0" fontId="114" fillId="0" borderId="20" xfId="0" applyFont="1" applyBorder="1" applyAlignment="1" applyProtection="1">
      <alignment horizontal="center" vertical="center"/>
      <protection hidden="1"/>
    </xf>
    <xf numFmtId="0" fontId="114" fillId="0" borderId="18" xfId="0" applyFont="1" applyBorder="1" applyAlignment="1" applyProtection="1">
      <alignment horizontal="center" vertical="center"/>
      <protection hidden="1"/>
    </xf>
    <xf numFmtId="167" fontId="85" fillId="0" borderId="0" xfId="0" applyNumberFormat="1" applyFont="1" applyAlignment="1" applyProtection="1">
      <alignment horizontal="center"/>
      <protection hidden="1"/>
    </xf>
    <xf numFmtId="0" fontId="115" fillId="0" borderId="0" xfId="0" applyFont="1" applyAlignment="1">
      <alignment horizontal="right" vertical="top"/>
    </xf>
    <xf numFmtId="0" fontId="4" fillId="0" borderId="0" xfId="0" applyFont="1"/>
    <xf numFmtId="0" fontId="119" fillId="10" borderId="0" xfId="0" applyFont="1" applyFill="1"/>
    <xf numFmtId="0" fontId="120" fillId="10" borderId="0" xfId="0" applyFont="1" applyFill="1" applyAlignment="1">
      <alignment horizontal="right"/>
    </xf>
    <xf numFmtId="0" fontId="121" fillId="0" borderId="0" xfId="0" applyFont="1"/>
    <xf numFmtId="0" fontId="122" fillId="0" borderId="0" xfId="0" applyFont="1" applyAlignment="1">
      <alignment horizontal="right"/>
    </xf>
    <xf numFmtId="0" fontId="123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124" fillId="0" borderId="0" xfId="0" applyFont="1" applyAlignment="1">
      <alignment horizontal="right"/>
    </xf>
    <xf numFmtId="0" fontId="125" fillId="0" borderId="0" xfId="0" applyFont="1" applyAlignment="1">
      <alignment horizontal="right" vertical="top"/>
    </xf>
    <xf numFmtId="0" fontId="8" fillId="8" borderId="0" xfId="0" applyFont="1" applyFill="1"/>
    <xf numFmtId="0" fontId="29" fillId="8" borderId="0" xfId="0" applyFont="1" applyFill="1"/>
    <xf numFmtId="0" fontId="126" fillId="8" borderId="0" xfId="0" applyFont="1" applyFill="1" applyAlignment="1">
      <alignment horizontal="right"/>
    </xf>
    <xf numFmtId="0" fontId="8" fillId="8" borderId="0" xfId="0" applyFont="1" applyFill="1" applyAlignment="1">
      <alignment vertical="top"/>
    </xf>
    <xf numFmtId="0" fontId="127" fillId="8" borderId="0" xfId="0" applyFont="1" applyFill="1" applyAlignment="1">
      <alignment vertical="center"/>
    </xf>
    <xf numFmtId="0" fontId="10" fillId="8" borderId="0" xfId="0" applyFont="1" applyFill="1" applyAlignment="1">
      <alignment vertical="top"/>
    </xf>
    <xf numFmtId="170" fontId="128" fillId="0" borderId="32" xfId="0" applyNumberFormat="1" applyFont="1" applyBorder="1" applyAlignment="1" applyProtection="1">
      <alignment horizontal="right" vertical="center"/>
      <protection locked="0"/>
    </xf>
    <xf numFmtId="170" fontId="128" fillId="0" borderId="33" xfId="0" applyNumberFormat="1" applyFont="1" applyBorder="1" applyAlignment="1" applyProtection="1">
      <alignment horizontal="right" vertical="center"/>
      <protection locked="0"/>
    </xf>
    <xf numFmtId="170" fontId="128" fillId="0" borderId="34" xfId="0" applyNumberFormat="1" applyFont="1" applyBorder="1" applyAlignment="1" applyProtection="1">
      <alignment horizontal="right" vertical="center"/>
      <protection locked="0"/>
    </xf>
    <xf numFmtId="0" fontId="28" fillId="8" borderId="0" xfId="0" applyFont="1" applyFill="1" applyAlignment="1">
      <alignment vertical="top"/>
    </xf>
    <xf numFmtId="0" fontId="126" fillId="8" borderId="0" xfId="0" applyFont="1" applyFill="1" applyAlignment="1">
      <alignment horizontal="right" vertical="center"/>
    </xf>
    <xf numFmtId="0" fontId="129" fillId="0" borderId="4" xfId="0" applyFont="1" applyBorder="1" applyAlignment="1" applyProtection="1">
      <alignment horizontal="center" vertical="center"/>
      <protection locked="0"/>
    </xf>
    <xf numFmtId="0" fontId="129" fillId="0" borderId="5" xfId="0" applyFont="1" applyBorder="1" applyAlignment="1" applyProtection="1">
      <alignment horizontal="center" vertical="center"/>
      <protection locked="0"/>
    </xf>
    <xf numFmtId="0" fontId="129" fillId="0" borderId="6" xfId="0" applyFont="1" applyBorder="1" applyAlignment="1" applyProtection="1">
      <alignment horizontal="center" vertical="center"/>
      <protection locked="0"/>
    </xf>
    <xf numFmtId="0" fontId="24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130" fillId="8" borderId="0" xfId="0" applyFont="1" applyFill="1" applyAlignment="1">
      <alignment horizontal="right" vertical="center"/>
    </xf>
    <xf numFmtId="9" fontId="28" fillId="5" borderId="35" xfId="3" applyFont="1" applyFill="1" applyBorder="1" applyAlignment="1" applyProtection="1">
      <alignment horizontal="center" vertical="center"/>
      <protection locked="0"/>
    </xf>
    <xf numFmtId="9" fontId="28" fillId="5" borderId="36" xfId="3" applyFont="1" applyFill="1" applyBorder="1" applyAlignment="1" applyProtection="1">
      <alignment horizontal="center" vertical="center"/>
      <protection locked="0"/>
    </xf>
    <xf numFmtId="9" fontId="28" fillId="5" borderId="37" xfId="3" applyFont="1" applyFill="1" applyBorder="1" applyAlignment="1" applyProtection="1">
      <alignment horizontal="center" vertical="center"/>
      <protection locked="0"/>
    </xf>
    <xf numFmtId="0" fontId="131" fillId="0" borderId="0" xfId="0" applyFont="1"/>
    <xf numFmtId="0" fontId="27" fillId="8" borderId="0" xfId="0" applyFont="1" applyFill="1" applyAlignment="1">
      <alignment horizontal="center" vertical="center"/>
    </xf>
    <xf numFmtId="0" fontId="132" fillId="8" borderId="0" xfId="0" applyFont="1" applyFill="1" applyAlignment="1">
      <alignment horizontal="right" vertical="center"/>
    </xf>
    <xf numFmtId="0" fontId="127" fillId="0" borderId="0" xfId="0" applyFont="1" applyProtection="1">
      <protection hidden="1"/>
    </xf>
    <xf numFmtId="0" fontId="133" fillId="0" borderId="0" xfId="0" applyFont="1" applyProtection="1">
      <protection hidden="1"/>
    </xf>
    <xf numFmtId="170" fontId="127" fillId="0" borderId="0" xfId="0" applyNumberFormat="1" applyFont="1" applyAlignment="1" applyProtection="1">
      <alignment horizontal="right"/>
      <protection hidden="1"/>
    </xf>
    <xf numFmtId="0" fontId="134" fillId="0" borderId="0" xfId="0" applyFont="1" applyProtection="1">
      <protection hidden="1"/>
    </xf>
    <xf numFmtId="0" fontId="135" fillId="0" borderId="0" xfId="0" applyFont="1"/>
    <xf numFmtId="166" fontId="136" fillId="0" borderId="0" xfId="0" applyNumberFormat="1" applyFont="1"/>
    <xf numFmtId="0" fontId="10" fillId="0" borderId="0" xfId="0" applyFont="1" applyAlignment="1">
      <alignment vertical="top"/>
    </xf>
    <xf numFmtId="0" fontId="137" fillId="0" borderId="0" xfId="0" applyFont="1" applyProtection="1">
      <protection hidden="1"/>
    </xf>
    <xf numFmtId="166" fontId="137" fillId="0" borderId="0" xfId="0" applyNumberFormat="1" applyFont="1" applyAlignment="1" applyProtection="1">
      <alignment horizontal="center"/>
      <protection hidden="1"/>
    </xf>
    <xf numFmtId="0" fontId="138" fillId="0" borderId="0" xfId="0" applyFont="1" applyProtection="1">
      <protection hidden="1"/>
    </xf>
    <xf numFmtId="0" fontId="139" fillId="0" borderId="0" xfId="0" applyFont="1"/>
    <xf numFmtId="166" fontId="137" fillId="0" borderId="0" xfId="0" applyNumberFormat="1" applyFont="1"/>
    <xf numFmtId="0" fontId="3" fillId="0" borderId="0" xfId="0" applyFont="1" applyAlignment="1">
      <alignment vertical="top"/>
    </xf>
    <xf numFmtId="0" fontId="140" fillId="0" borderId="0" xfId="0" applyFont="1" applyProtection="1">
      <protection hidden="1"/>
    </xf>
    <xf numFmtId="166" fontId="141" fillId="0" borderId="0" xfId="0" applyNumberFormat="1" applyFont="1" applyAlignment="1" applyProtection="1">
      <alignment horizontal="left" vertical="top"/>
      <protection hidden="1"/>
    </xf>
    <xf numFmtId="0" fontId="66" fillId="0" borderId="0" xfId="0" applyFont="1" applyProtection="1">
      <protection hidden="1"/>
    </xf>
    <xf numFmtId="170" fontId="66" fillId="0" borderId="0" xfId="0" applyNumberFormat="1" applyFont="1" applyAlignment="1" applyProtection="1">
      <alignment horizontal="right" vertical="center"/>
      <protection hidden="1"/>
    </xf>
    <xf numFmtId="0" fontId="142" fillId="0" borderId="0" xfId="0" applyFont="1"/>
    <xf numFmtId="166" fontId="143" fillId="0" borderId="0" xfId="0" applyNumberFormat="1" applyFont="1"/>
    <xf numFmtId="0" fontId="132" fillId="0" borderId="0" xfId="0" applyFont="1" applyProtection="1">
      <protection hidden="1"/>
    </xf>
    <xf numFmtId="166" fontId="144" fillId="0" borderId="0" xfId="0" applyNumberFormat="1" applyFont="1" applyAlignment="1" applyProtection="1">
      <alignment horizontal="center"/>
      <protection hidden="1"/>
    </xf>
    <xf numFmtId="0" fontId="144" fillId="0" borderId="0" xfId="0" applyFont="1"/>
    <xf numFmtId="166" fontId="144" fillId="0" borderId="0" xfId="0" applyNumberFormat="1" applyFont="1"/>
    <xf numFmtId="166" fontId="54" fillId="0" borderId="0" xfId="0" applyNumberFormat="1" applyFont="1" applyAlignment="1" applyProtection="1">
      <alignment horizontal="left" vertical="top"/>
      <protection hidden="1"/>
    </xf>
    <xf numFmtId="0" fontId="132" fillId="0" borderId="0" xfId="0" applyFont="1" applyAlignment="1" applyProtection="1">
      <alignment vertical="top"/>
      <protection hidden="1"/>
    </xf>
    <xf numFmtId="0" fontId="145" fillId="0" borderId="0" xfId="0" applyFont="1" applyProtection="1">
      <protection hidden="1"/>
    </xf>
    <xf numFmtId="0" fontId="146" fillId="0" borderId="0" xfId="0" applyFont="1"/>
    <xf numFmtId="0" fontId="147" fillId="0" borderId="0" xfId="0" applyFont="1" applyProtection="1">
      <protection hidden="1"/>
    </xf>
    <xf numFmtId="0" fontId="148" fillId="0" borderId="0" xfId="0" applyFont="1" applyProtection="1">
      <protection hidden="1"/>
    </xf>
    <xf numFmtId="0" fontId="149" fillId="0" borderId="38" xfId="0" applyFont="1" applyBorder="1" applyProtection="1">
      <protection hidden="1"/>
    </xf>
    <xf numFmtId="0" fontId="150" fillId="0" borderId="38" xfId="0" applyFont="1" applyBorder="1" applyProtection="1">
      <protection hidden="1"/>
    </xf>
    <xf numFmtId="0" fontId="15" fillId="0" borderId="38" xfId="0" applyFont="1" applyBorder="1" applyProtection="1">
      <protection hidden="1"/>
    </xf>
    <xf numFmtId="0" fontId="151" fillId="0" borderId="0" xfId="0" applyFont="1" applyProtection="1">
      <protection hidden="1"/>
    </xf>
    <xf numFmtId="0" fontId="152" fillId="0" borderId="0" xfId="0" applyFont="1" applyAlignment="1" applyProtection="1">
      <alignment horizontal="left" vertical="center" wrapText="1"/>
      <protection hidden="1"/>
    </xf>
    <xf numFmtId="0" fontId="152" fillId="0" borderId="0" xfId="0" applyFont="1" applyAlignment="1" applyProtection="1">
      <alignment vertical="center" wrapText="1"/>
      <protection hidden="1"/>
    </xf>
    <xf numFmtId="0" fontId="152" fillId="0" borderId="0" xfId="0" applyFont="1" applyAlignment="1">
      <alignment vertical="center" wrapText="1"/>
    </xf>
    <xf numFmtId="0" fontId="153" fillId="0" borderId="0" xfId="0" applyFont="1"/>
    <xf numFmtId="0" fontId="73" fillId="0" borderId="0" xfId="0" applyFont="1" applyAlignment="1">
      <alignment vertical="top"/>
    </xf>
    <xf numFmtId="0" fontId="152" fillId="0" borderId="0" xfId="0" applyFont="1" applyAlignment="1" applyProtection="1">
      <alignment horizontal="left" vertical="center" wrapText="1"/>
      <protection hidden="1"/>
    </xf>
    <xf numFmtId="0" fontId="37" fillId="0" borderId="0" xfId="0" applyFont="1" applyProtection="1"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52" fillId="0" borderId="0" xfId="0" applyFont="1"/>
    <xf numFmtId="0" fontId="152" fillId="0" borderId="0" xfId="0" applyFont="1" applyAlignment="1" applyProtection="1">
      <alignment horizontal="left" vertical="top" wrapText="1"/>
      <protection hidden="1"/>
    </xf>
    <xf numFmtId="0" fontId="152" fillId="0" borderId="0" xfId="0" applyFont="1" applyAlignment="1">
      <alignment vertical="top"/>
    </xf>
    <xf numFmtId="0" fontId="152" fillId="0" borderId="0" xfId="0" applyFont="1" applyProtection="1">
      <protection hidden="1"/>
    </xf>
    <xf numFmtId="0" fontId="152" fillId="0" borderId="0" xfId="5" applyFont="1"/>
    <xf numFmtId="0" fontId="155" fillId="0" borderId="0" xfId="0" applyFont="1" applyProtection="1">
      <protection hidden="1"/>
    </xf>
    <xf numFmtId="0" fontId="107" fillId="0" borderId="0" xfId="0" applyFont="1"/>
    <xf numFmtId="0" fontId="156" fillId="0" borderId="0" xfId="5" applyFont="1"/>
    <xf numFmtId="0" fontId="157" fillId="0" borderId="0" xfId="0" applyFont="1" applyAlignment="1">
      <alignment vertical="top"/>
    </xf>
    <xf numFmtId="0" fontId="157" fillId="0" borderId="0" xfId="0" applyFont="1" applyAlignment="1" applyProtection="1">
      <alignment horizontal="left" vertical="top" wrapText="1"/>
      <protection hidden="1"/>
    </xf>
    <xf numFmtId="0" fontId="158" fillId="0" borderId="11" xfId="0" applyFont="1" applyBorder="1" applyProtection="1">
      <protection hidden="1"/>
    </xf>
    <xf numFmtId="0" fontId="86" fillId="0" borderId="11" xfId="0" applyFont="1" applyBorder="1" applyProtection="1">
      <protection hidden="1"/>
    </xf>
    <xf numFmtId="0" fontId="87" fillId="0" borderId="11" xfId="0" applyFont="1" applyBorder="1" applyProtection="1">
      <protection hidden="1"/>
    </xf>
    <xf numFmtId="0" fontId="112" fillId="0" borderId="0" xfId="0" applyFont="1"/>
    <xf numFmtId="167" fontId="112" fillId="0" borderId="0" xfId="3" applyNumberFormat="1" applyFont="1"/>
    <xf numFmtId="0" fontId="112" fillId="0" borderId="0" xfId="0" applyFont="1" applyAlignment="1">
      <alignment vertical="top"/>
    </xf>
    <xf numFmtId="10" fontId="112" fillId="0" borderId="0" xfId="0" applyNumberFormat="1" applyFont="1" applyAlignment="1">
      <alignment horizontal="left"/>
    </xf>
    <xf numFmtId="0" fontId="87" fillId="0" borderId="0" xfId="0" applyFont="1" applyProtection="1">
      <protection hidden="1"/>
    </xf>
    <xf numFmtId="0" fontId="159" fillId="0" borderId="0" xfId="0" applyFont="1"/>
    <xf numFmtId="0" fontId="108" fillId="0" borderId="0" xfId="0" applyFont="1" applyAlignment="1">
      <alignment vertical="top"/>
    </xf>
    <xf numFmtId="10" fontId="85" fillId="0" borderId="0" xfId="0" applyNumberFormat="1" applyFont="1" applyAlignment="1">
      <alignment horizontal="left"/>
    </xf>
    <xf numFmtId="10" fontId="158" fillId="0" borderId="18" xfId="0" applyNumberFormat="1" applyFont="1" applyBorder="1" applyProtection="1">
      <protection hidden="1"/>
    </xf>
    <xf numFmtId="10" fontId="160" fillId="0" borderId="18" xfId="0" applyNumberFormat="1" applyFont="1" applyBorder="1" applyAlignment="1" applyProtection="1">
      <alignment vertical="top"/>
      <protection hidden="1"/>
    </xf>
    <xf numFmtId="0" fontId="108" fillId="0" borderId="0" xfId="0" applyFont="1" applyProtection="1">
      <protection hidden="1"/>
    </xf>
    <xf numFmtId="10" fontId="132" fillId="0" borderId="18" xfId="0" applyNumberFormat="1" applyFont="1" applyBorder="1" applyAlignment="1" applyProtection="1">
      <alignment horizontal="center"/>
      <protection hidden="1"/>
    </xf>
    <xf numFmtId="0" fontId="87" fillId="0" borderId="18" xfId="4" applyFont="1" applyBorder="1" applyAlignment="1" applyProtection="1">
      <alignment horizontal="center"/>
      <protection hidden="1"/>
    </xf>
    <xf numFmtId="0" fontId="159" fillId="0" borderId="0" xfId="0" applyFont="1" applyProtection="1">
      <protection hidden="1"/>
    </xf>
    <xf numFmtId="0" fontId="108" fillId="0" borderId="0" xfId="0" applyFont="1"/>
    <xf numFmtId="0" fontId="86" fillId="0" borderId="0" xfId="0" applyFont="1" applyProtection="1">
      <protection hidden="1"/>
    </xf>
    <xf numFmtId="10" fontId="159" fillId="0" borderId="0" xfId="0" applyNumberFormat="1" applyFont="1" applyAlignment="1" applyProtection="1">
      <alignment horizontal="center"/>
      <protection hidden="1"/>
    </xf>
    <xf numFmtId="10" fontId="145" fillId="0" borderId="0" xfId="0" applyNumberFormat="1" applyFont="1" applyAlignment="1" applyProtection="1">
      <alignment horizontal="center"/>
      <protection hidden="1"/>
    </xf>
    <xf numFmtId="0" fontId="108" fillId="0" borderId="0" xfId="0" applyFont="1" applyAlignment="1" applyProtection="1">
      <alignment horizontal="center"/>
      <protection hidden="1"/>
    </xf>
    <xf numFmtId="164" fontId="159" fillId="0" borderId="0" xfId="0" applyNumberFormat="1" applyFont="1" applyAlignment="1" applyProtection="1">
      <alignment horizontal="right"/>
      <protection hidden="1"/>
    </xf>
    <xf numFmtId="0" fontId="159" fillId="8" borderId="0" xfId="0" applyFont="1" applyFill="1" applyProtection="1">
      <protection hidden="1"/>
    </xf>
    <xf numFmtId="10" fontId="145" fillId="8" borderId="0" xfId="0" applyNumberFormat="1" applyFont="1" applyFill="1" applyAlignment="1" applyProtection="1">
      <alignment horizontal="center"/>
      <protection hidden="1"/>
    </xf>
    <xf numFmtId="164" fontId="159" fillId="8" borderId="0" xfId="0" applyNumberFormat="1" applyFont="1" applyFill="1" applyAlignment="1" applyProtection="1">
      <alignment horizontal="right"/>
      <protection hidden="1"/>
    </xf>
    <xf numFmtId="0" fontId="108" fillId="0" borderId="0" xfId="0" applyFont="1" applyAlignment="1" applyProtection="1">
      <alignment horizontal="right"/>
      <protection hidden="1"/>
    </xf>
    <xf numFmtId="0" fontId="159" fillId="0" borderId="27" xfId="0" applyFont="1" applyBorder="1" applyAlignment="1" applyProtection="1">
      <alignment horizontal="center"/>
      <protection hidden="1"/>
    </xf>
    <xf numFmtId="0" fontId="159" fillId="0" borderId="20" xfId="0" applyFont="1" applyBorder="1" applyAlignment="1" applyProtection="1">
      <alignment horizontal="center"/>
      <protection hidden="1"/>
    </xf>
    <xf numFmtId="0" fontId="159" fillId="0" borderId="22" xfId="0" applyFont="1" applyBorder="1" applyAlignment="1" applyProtection="1">
      <alignment horizontal="center"/>
      <protection hidden="1"/>
    </xf>
    <xf numFmtId="10" fontId="108" fillId="0" borderId="0" xfId="0" applyNumberFormat="1" applyFont="1" applyAlignment="1">
      <alignment horizontal="left"/>
    </xf>
    <xf numFmtId="0" fontId="159" fillId="0" borderId="0" xfId="0" applyFont="1" applyAlignment="1" applyProtection="1">
      <alignment horizontal="left" vertical="top" wrapText="1"/>
      <protection hidden="1"/>
    </xf>
    <xf numFmtId="0" fontId="159" fillId="5" borderId="0" xfId="0" applyFont="1" applyFill="1" applyAlignment="1" applyProtection="1">
      <alignment horizontal="left" vertical="top"/>
      <protection hidden="1"/>
    </xf>
    <xf numFmtId="0" fontId="162" fillId="5" borderId="0" xfId="0" applyFont="1" applyFill="1" applyAlignment="1" applyProtection="1">
      <alignment horizontal="left"/>
      <protection hidden="1"/>
    </xf>
    <xf numFmtId="0" fontId="163" fillId="5" borderId="0" xfId="0" applyFont="1" applyFill="1" applyAlignment="1" applyProtection="1">
      <alignment horizontal="left" vertical="top" wrapText="1"/>
      <protection hidden="1"/>
    </xf>
    <xf numFmtId="10" fontId="163" fillId="5" borderId="0" xfId="0" applyNumberFormat="1" applyFont="1" applyFill="1" applyAlignment="1" applyProtection="1">
      <alignment horizontal="center"/>
      <protection hidden="1"/>
    </xf>
    <xf numFmtId="0" fontId="95" fillId="5" borderId="0" xfId="0" applyFont="1" applyFill="1" applyProtection="1">
      <protection hidden="1"/>
    </xf>
    <xf numFmtId="9" fontId="108" fillId="5" borderId="0" xfId="0" applyNumberFormat="1" applyFont="1" applyFill="1" applyAlignment="1" applyProtection="1">
      <alignment horizontal="right"/>
      <protection hidden="1"/>
    </xf>
    <xf numFmtId="10" fontId="159" fillId="0" borderId="28" xfId="0" applyNumberFormat="1" applyFont="1" applyBorder="1" applyAlignment="1" applyProtection="1">
      <alignment horizontal="center"/>
      <protection hidden="1"/>
    </xf>
    <xf numFmtId="10" fontId="159" fillId="0" borderId="0" xfId="0" applyNumberFormat="1" applyFont="1" applyAlignment="1" applyProtection="1">
      <alignment horizontal="center"/>
      <protection hidden="1"/>
    </xf>
    <xf numFmtId="10" fontId="159" fillId="0" borderId="26" xfId="0" applyNumberFormat="1" applyFont="1" applyBorder="1" applyAlignment="1" applyProtection="1">
      <alignment horizontal="center"/>
      <protection hidden="1"/>
    </xf>
    <xf numFmtId="0" fontId="162" fillId="0" borderId="0" xfId="0" applyFont="1" applyAlignment="1" applyProtection="1">
      <alignment horizontal="left"/>
      <protection hidden="1"/>
    </xf>
    <xf numFmtId="0" fontId="159" fillId="0" borderId="0" xfId="0" applyFont="1" applyAlignment="1" applyProtection="1">
      <alignment horizontal="left" vertical="top"/>
      <protection hidden="1"/>
    </xf>
    <xf numFmtId="0" fontId="159" fillId="0" borderId="0" xfId="0" applyFont="1" applyAlignment="1" applyProtection="1">
      <alignment horizontal="center"/>
      <protection hidden="1"/>
    </xf>
    <xf numFmtId="9" fontId="108" fillId="0" borderId="0" xfId="0" applyNumberFormat="1" applyFont="1" applyAlignment="1" applyProtection="1">
      <alignment horizontal="right"/>
      <protection hidden="1"/>
    </xf>
    <xf numFmtId="0" fontId="95" fillId="0" borderId="0" xfId="0" applyFont="1" applyProtection="1">
      <protection hidden="1"/>
    </xf>
    <xf numFmtId="10" fontId="87" fillId="0" borderId="28" xfId="0" applyNumberFormat="1" applyFont="1" applyBorder="1" applyAlignment="1" applyProtection="1">
      <alignment horizontal="center"/>
      <protection hidden="1"/>
    </xf>
    <xf numFmtId="10" fontId="87" fillId="0" borderId="0" xfId="0" applyNumberFormat="1" applyFont="1" applyAlignment="1" applyProtection="1">
      <alignment horizontal="center"/>
      <protection hidden="1"/>
    </xf>
    <xf numFmtId="10" fontId="87" fillId="0" borderId="26" xfId="0" applyNumberFormat="1" applyFont="1" applyBorder="1" applyAlignment="1" applyProtection="1">
      <alignment horizontal="center"/>
      <protection hidden="1"/>
    </xf>
    <xf numFmtId="0" fontId="95" fillId="0" borderId="0" xfId="0" applyFont="1" applyAlignment="1">
      <alignment vertical="top"/>
    </xf>
    <xf numFmtId="164" fontId="108" fillId="5" borderId="0" xfId="0" applyNumberFormat="1" applyFont="1" applyFill="1" applyAlignment="1" applyProtection="1">
      <alignment horizontal="right"/>
      <protection hidden="1"/>
    </xf>
    <xf numFmtId="10" fontId="163" fillId="0" borderId="31" xfId="0" applyNumberFormat="1" applyFont="1" applyBorder="1" applyProtection="1">
      <protection hidden="1"/>
    </xf>
    <xf numFmtId="10" fontId="163" fillId="0" borderId="18" xfId="0" applyNumberFormat="1" applyFont="1" applyBorder="1" applyProtection="1">
      <protection hidden="1"/>
    </xf>
    <xf numFmtId="0" fontId="163" fillId="0" borderId="18" xfId="0" applyFont="1" applyBorder="1" applyProtection="1">
      <protection hidden="1"/>
    </xf>
    <xf numFmtId="0" fontId="95" fillId="0" borderId="18" xfId="0" applyFont="1" applyBorder="1" applyProtection="1">
      <protection hidden="1"/>
    </xf>
    <xf numFmtId="0" fontId="95" fillId="0" borderId="30" xfId="0" applyFont="1" applyBorder="1" applyProtection="1">
      <protection hidden="1"/>
    </xf>
    <xf numFmtId="10" fontId="87" fillId="0" borderId="31" xfId="0" applyNumberFormat="1" applyFont="1" applyBorder="1" applyAlignment="1" applyProtection="1">
      <alignment horizontal="center"/>
      <protection hidden="1"/>
    </xf>
    <xf numFmtId="10" fontId="87" fillId="0" borderId="18" xfId="0" applyNumberFormat="1" applyFont="1" applyBorder="1" applyAlignment="1" applyProtection="1">
      <alignment horizontal="center"/>
      <protection hidden="1"/>
    </xf>
    <xf numFmtId="10" fontId="87" fillId="0" borderId="30" xfId="0" applyNumberFormat="1" applyFont="1" applyBorder="1" applyAlignment="1" applyProtection="1">
      <alignment horizontal="center"/>
      <protection hidden="1"/>
    </xf>
    <xf numFmtId="0" fontId="163" fillId="0" borderId="0" xfId="0" applyFont="1" applyAlignment="1" applyProtection="1">
      <alignment horizontal="left" vertical="top" wrapText="1"/>
      <protection hidden="1"/>
    </xf>
    <xf numFmtId="10" fontId="163" fillId="0" borderId="0" xfId="0" applyNumberFormat="1" applyFont="1" applyAlignment="1" applyProtection="1">
      <alignment horizontal="center"/>
      <protection hidden="1"/>
    </xf>
    <xf numFmtId="10" fontId="163" fillId="0" borderId="0" xfId="0" applyNumberFormat="1" applyFont="1" applyProtection="1">
      <protection hidden="1"/>
    </xf>
    <xf numFmtId="0" fontId="163" fillId="0" borderId="0" xfId="0" applyFont="1" applyProtection="1">
      <protection hidden="1"/>
    </xf>
    <xf numFmtId="10" fontId="162" fillId="0" borderId="18" xfId="0" applyNumberFormat="1" applyFont="1" applyBorder="1" applyAlignment="1" applyProtection="1">
      <alignment vertical="top"/>
      <protection hidden="1"/>
    </xf>
    <xf numFmtId="10" fontId="86" fillId="0" borderId="18" xfId="0" applyNumberFormat="1" applyFont="1" applyBorder="1" applyProtection="1">
      <protection hidden="1"/>
    </xf>
    <xf numFmtId="0" fontId="159" fillId="2" borderId="18" xfId="0" applyFont="1" applyFill="1" applyBorder="1" applyProtection="1">
      <protection hidden="1"/>
    </xf>
    <xf numFmtId="10" fontId="145" fillId="0" borderId="18" xfId="0" applyNumberFormat="1" applyFont="1" applyBorder="1" applyAlignment="1" applyProtection="1">
      <alignment horizontal="center"/>
      <protection hidden="1"/>
    </xf>
    <xf numFmtId="164" fontId="164" fillId="0" borderId="18" xfId="0" applyNumberFormat="1" applyFont="1" applyBorder="1" applyAlignment="1" applyProtection="1">
      <alignment horizontal="right"/>
      <protection hidden="1"/>
    </xf>
    <xf numFmtId="0" fontId="145" fillId="8" borderId="0" xfId="0" applyFont="1" applyFill="1" applyAlignment="1" applyProtection="1">
      <alignment horizontal="center"/>
      <protection hidden="1"/>
    </xf>
    <xf numFmtId="0" fontId="165" fillId="0" borderId="0" xfId="0" applyFont="1" applyAlignment="1" applyProtection="1">
      <alignment horizontal="center" vertical="center"/>
      <protection hidden="1"/>
    </xf>
    <xf numFmtId="0" fontId="159" fillId="8" borderId="18" xfId="0" applyFont="1" applyFill="1" applyBorder="1" applyProtection="1">
      <protection hidden="1"/>
    </xf>
    <xf numFmtId="10" fontId="145" fillId="8" borderId="18" xfId="0" applyNumberFormat="1" applyFont="1" applyFill="1" applyBorder="1" applyAlignment="1" applyProtection="1">
      <alignment horizontal="center"/>
      <protection hidden="1"/>
    </xf>
    <xf numFmtId="164" fontId="159" fillId="8" borderId="18" xfId="0" applyNumberFormat="1" applyFont="1" applyFill="1" applyBorder="1" applyAlignment="1" applyProtection="1">
      <alignment horizontal="right"/>
      <protection hidden="1"/>
    </xf>
    <xf numFmtId="0" fontId="123" fillId="0" borderId="0" xfId="0" applyFont="1" applyProtection="1">
      <protection hidden="1"/>
    </xf>
    <xf numFmtId="10" fontId="123" fillId="0" borderId="0" xfId="0" applyNumberFormat="1" applyFont="1" applyAlignment="1" applyProtection="1">
      <alignment horizontal="center"/>
      <protection hidden="1"/>
    </xf>
    <xf numFmtId="164" fontId="123" fillId="0" borderId="0" xfId="0" applyNumberFormat="1" applyFont="1" applyAlignment="1" applyProtection="1">
      <alignment horizontal="right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166" fillId="0" borderId="0" xfId="5" applyFont="1" applyProtection="1">
      <protection hidden="1"/>
    </xf>
    <xf numFmtId="10" fontId="167" fillId="0" borderId="0" xfId="0" applyNumberFormat="1" applyFont="1" applyAlignment="1">
      <alignment horizontal="center"/>
    </xf>
    <xf numFmtId="0" fontId="168" fillId="0" borderId="0" xfId="0" applyFont="1"/>
    <xf numFmtId="0" fontId="169" fillId="0" borderId="0" xfId="5" applyFont="1" applyProtection="1">
      <protection hidden="1"/>
    </xf>
    <xf numFmtId="0" fontId="85" fillId="0" borderId="0" xfId="0" applyFont="1" applyAlignment="1" applyProtection="1">
      <alignment horizontal="right"/>
      <protection hidden="1"/>
    </xf>
    <xf numFmtId="0" fontId="167" fillId="0" borderId="0" xfId="0" applyFont="1"/>
    <xf numFmtId="0" fontId="85" fillId="5" borderId="0" xfId="0" applyFont="1" applyFill="1" applyProtection="1">
      <protection hidden="1"/>
    </xf>
    <xf numFmtId="0" fontId="85" fillId="5" borderId="0" xfId="0" applyFont="1" applyFill="1" applyAlignment="1" applyProtection="1">
      <alignment horizontal="center"/>
      <protection hidden="1"/>
    </xf>
    <xf numFmtId="166" fontId="85" fillId="0" borderId="40" xfId="0" applyNumberFormat="1" applyFont="1" applyBorder="1" applyAlignment="1" applyProtection="1">
      <alignment horizontal="center"/>
      <protection hidden="1"/>
    </xf>
    <xf numFmtId="166" fontId="85" fillId="0" borderId="41" xfId="0" applyNumberFormat="1" applyFont="1" applyBorder="1" applyAlignment="1" applyProtection="1">
      <alignment horizontal="center"/>
      <protection hidden="1"/>
    </xf>
    <xf numFmtId="166" fontId="85" fillId="0" borderId="42" xfId="0" applyNumberFormat="1" applyFont="1" applyBorder="1" applyAlignment="1" applyProtection="1">
      <alignment horizontal="center"/>
      <protection hidden="1"/>
    </xf>
    <xf numFmtId="166" fontId="85" fillId="5" borderId="0" xfId="0" applyNumberFormat="1" applyFont="1" applyFill="1" applyAlignment="1" applyProtection="1">
      <alignment horizontal="center"/>
      <protection hidden="1"/>
    </xf>
  </cellXfs>
  <cellStyles count="6">
    <cellStyle name="Címsor 2" xfId="4" builtinId="17"/>
    <cellStyle name="Hivatkozás" xfId="5" builtinId="8"/>
    <cellStyle name="Normál" xfId="0" builtinId="0"/>
    <cellStyle name="Pénznem" xfId="1" builtinId="4"/>
    <cellStyle name="Pénznem [0]" xfId="2" builtinId="7"/>
    <cellStyle name="Százalék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10288</xdr:colOff>
      <xdr:row>1</xdr:row>
      <xdr:rowOff>1525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95FBA6A-EB0F-4681-BBC6-684F308B1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362713" cy="26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10288</xdr:colOff>
      <xdr:row>1</xdr:row>
      <xdr:rowOff>1525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3CFBFDB2-41E1-4F7D-9335-B43D492E0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362713" cy="26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6DADC-5C30-4F49-BFD3-C5C0699834AC}">
  <sheetPr>
    <pageSetUpPr fitToPage="1"/>
  </sheetPr>
  <dimension ref="A1:EB222"/>
  <sheetViews>
    <sheetView showGridLines="0" tabSelected="1" zoomScaleNormal="100" zoomScaleSheetLayoutView="100" workbookViewId="0">
      <selection activeCell="B4" sqref="B4:Q4"/>
    </sheetView>
  </sheetViews>
  <sheetFormatPr defaultRowHeight="11.25"/>
  <cols>
    <col min="1" max="134" width="1.6640625" style="46" customWidth="1"/>
    <col min="135" max="135" width="11.5" style="46" customWidth="1"/>
    <col min="136" max="16384" width="9.33203125" style="46"/>
  </cols>
  <sheetData>
    <row r="1" spans="1:131" s="5" customFormat="1" ht="22.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4" t="s">
        <v>1</v>
      </c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7" t="str">
        <f>IF(AX196="igen",IF(SUM(CL4:CP9)&lt;&gt;0,"Részesedés program partner kifizetés kalkulátor",""),"")</f>
        <v/>
      </c>
    </row>
    <row r="2" spans="1:131" s="9" customFormat="1" ht="3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10"/>
      <c r="DS2" s="10"/>
      <c r="DT2" s="10"/>
      <c r="DU2" s="10"/>
      <c r="DV2" s="10"/>
      <c r="DW2" s="10"/>
      <c r="DX2" s="10"/>
      <c r="DY2" s="10"/>
      <c r="DZ2" s="10"/>
      <c r="EA2" s="10"/>
    </row>
    <row r="3" spans="1:131" s="24" customFormat="1" ht="13.5" customHeight="1">
      <c r="A3" s="11"/>
      <c r="B3" s="12" t="s">
        <v>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5"/>
      <c r="S3" s="15"/>
      <c r="T3" s="15"/>
      <c r="U3" s="15"/>
      <c r="V3" s="15"/>
      <c r="W3" s="15"/>
      <c r="X3" s="15"/>
      <c r="Y3" s="16" t="str">
        <f>IF(B4="","",IF(B8="","","Add meg a becsült értékesítés darabszámot:"))</f>
        <v/>
      </c>
      <c r="Z3" s="13"/>
      <c r="AA3" s="13"/>
      <c r="AB3" s="13"/>
      <c r="AC3" s="13"/>
      <c r="AD3" s="13"/>
      <c r="AE3" s="13"/>
      <c r="AF3" s="13"/>
      <c r="AG3" s="13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5"/>
      <c r="BG3" s="15"/>
      <c r="BH3" s="15"/>
      <c r="BI3" s="15"/>
      <c r="BJ3" s="15"/>
      <c r="BK3" s="15"/>
      <c r="BL3" s="15"/>
      <c r="BM3" s="15"/>
      <c r="BN3" s="18" t="str">
        <f>IF(Y3="","",IF(AI8="é","",IF(AR8="é","",IF(AY8="é","",IF(BG6="ç","",IF(BG7="ç","","Igénybe veszel részesedés programot?"))))))</f>
        <v/>
      </c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5"/>
      <c r="CA3" s="13"/>
      <c r="CB3" s="13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20" t="str">
        <f>IF(AX196="igen","Részesedés prg. százalék","")</f>
        <v/>
      </c>
      <c r="CQ3" s="21"/>
      <c r="CR3" s="22"/>
      <c r="CS3" s="21"/>
      <c r="CT3" s="23" t="str">
        <f>IF(AX196="igen",IF(SUM(CL4:CP9)&lt;&gt;0,"Részesedés partner adózói jogállás",""),"")</f>
        <v/>
      </c>
      <c r="CU3" s="21"/>
      <c r="CV3" s="21"/>
      <c r="CW3" s="21"/>
      <c r="CX3" s="21"/>
      <c r="CY3" s="21"/>
      <c r="CZ3" s="21"/>
      <c r="DA3" s="21"/>
      <c r="DB3" s="21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5"/>
      <c r="EA3" s="11"/>
    </row>
    <row r="4" spans="1:131" ht="13.5" customHeight="1">
      <c r="A4" s="25"/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  <c r="R4" s="21"/>
      <c r="S4" s="21"/>
      <c r="T4" s="21"/>
      <c r="U4" s="21"/>
      <c r="V4" s="21"/>
      <c r="W4" s="21"/>
      <c r="X4" s="19"/>
      <c r="Y4" s="19"/>
      <c r="Z4" s="19"/>
      <c r="AA4" s="19"/>
      <c r="AB4" s="19"/>
      <c r="AC4" s="29"/>
      <c r="AD4" s="30" t="str">
        <f>IF(Y3="","","epub és")</f>
        <v/>
      </c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29"/>
      <c r="BG4" s="21"/>
      <c r="BH4" s="21"/>
      <c r="BI4" s="21"/>
      <c r="BJ4" s="21"/>
      <c r="BK4" s="21"/>
      <c r="BL4" s="21"/>
      <c r="BM4" s="21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21"/>
      <c r="CA4" s="31"/>
      <c r="CB4" s="31"/>
      <c r="CC4" s="31"/>
      <c r="CD4" s="31"/>
      <c r="CE4" s="31"/>
      <c r="CF4" s="31"/>
      <c r="CG4" s="31"/>
      <c r="CH4" s="31"/>
      <c r="CI4" s="32"/>
      <c r="CJ4" s="33" t="str">
        <f>IF(AX196="Igen","lektor","")</f>
        <v/>
      </c>
      <c r="CK4" s="19"/>
      <c r="CL4" s="34"/>
      <c r="CM4" s="35"/>
      <c r="CN4" s="35"/>
      <c r="CO4" s="35"/>
      <c r="CP4" s="36"/>
      <c r="CQ4" s="37" t="str">
        <f>IF(IF(BN6="nem",0,1)&lt;CL4,"!","")</f>
        <v/>
      </c>
      <c r="CR4" s="22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9"/>
      <c r="DD4" s="40"/>
      <c r="DE4" s="40"/>
      <c r="DF4" s="40"/>
      <c r="DG4" s="40"/>
      <c r="DH4" s="40"/>
      <c r="DI4" s="40"/>
      <c r="DJ4" s="41" t="str">
        <f>IF(AX196="Igen",IF(CL4&lt;&gt;"","lektor"),"")</f>
        <v/>
      </c>
      <c r="DK4" s="19"/>
      <c r="DL4" s="42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4"/>
      <c r="DZ4" s="45" t="str">
        <f t="shared" ref="DZ4:DZ9" si="0">IF(CL4="","",IF(DL4="","ç",""))</f>
        <v/>
      </c>
      <c r="EA4" s="25"/>
    </row>
    <row r="5" spans="1:131" ht="13.5" customHeight="1">
      <c r="A5" s="25"/>
      <c r="B5" s="47" t="str">
        <f>IF(B4="","válassz a legördülő listából","")</f>
        <v>válassz a legördülő listából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8"/>
      <c r="Q5" s="49" t="str">
        <f>IF(B4="","é","")</f>
        <v>é</v>
      </c>
      <c r="R5" s="21"/>
      <c r="S5" s="21"/>
      <c r="T5" s="21"/>
      <c r="U5" s="21"/>
      <c r="V5" s="21"/>
      <c r="W5" s="21"/>
      <c r="X5" s="19"/>
      <c r="Y5" s="19"/>
      <c r="Z5" s="19"/>
      <c r="AA5" s="19"/>
      <c r="AB5" s="19"/>
      <c r="AC5" s="29"/>
      <c r="AD5" s="50" t="str">
        <f>IF(Y3="","","általános pdf")</f>
        <v/>
      </c>
      <c r="AE5" s="50"/>
      <c r="AF5" s="50"/>
      <c r="AG5" s="50"/>
      <c r="AH5" s="50"/>
      <c r="AI5" s="50"/>
      <c r="AJ5" s="50"/>
      <c r="AK5" s="50" t="str">
        <f>IF(Y3="","","személyes pdf")</f>
        <v/>
      </c>
      <c r="AL5" s="50"/>
      <c r="AM5" s="50"/>
      <c r="AN5" s="50"/>
      <c r="AO5" s="50"/>
      <c r="AP5" s="50"/>
      <c r="AQ5" s="50"/>
      <c r="AR5" s="50" t="str">
        <f>IF(Y3="","","puhatáblás")</f>
        <v/>
      </c>
      <c r="AS5" s="50"/>
      <c r="AT5" s="50"/>
      <c r="AU5" s="50"/>
      <c r="AV5" s="50"/>
      <c r="AW5" s="50"/>
      <c r="AX5" s="50"/>
      <c r="AY5" s="50" t="str">
        <f>IF(Y3="","","keménytáblás")</f>
        <v/>
      </c>
      <c r="AZ5" s="50"/>
      <c r="BA5" s="50"/>
      <c r="BB5" s="50"/>
      <c r="BC5" s="50"/>
      <c r="BD5" s="50"/>
      <c r="BE5" s="50"/>
      <c r="BF5" s="29"/>
      <c r="BG5" s="21"/>
      <c r="BH5" s="21"/>
      <c r="BI5" s="21"/>
      <c r="BJ5" s="21"/>
      <c r="BK5" s="21"/>
      <c r="BL5" s="21"/>
      <c r="BM5" s="2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21"/>
      <c r="CA5" s="31"/>
      <c r="CB5" s="31"/>
      <c r="CC5" s="31"/>
      <c r="CD5" s="31"/>
      <c r="CE5" s="31"/>
      <c r="CF5" s="31"/>
      <c r="CG5" s="31"/>
      <c r="CH5" s="31"/>
      <c r="CI5" s="32"/>
      <c r="CJ5" s="33" t="str">
        <f>IF(AX196="Igen","szerkesztő","")</f>
        <v/>
      </c>
      <c r="CK5" s="19"/>
      <c r="CL5" s="34"/>
      <c r="CM5" s="35"/>
      <c r="CN5" s="35"/>
      <c r="CO5" s="35"/>
      <c r="CP5" s="36"/>
      <c r="CQ5" s="37" t="str">
        <f>IF(IF(BN6="nem",0,1)&lt;CL5,"!","")</f>
        <v/>
      </c>
      <c r="CR5" s="22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40"/>
      <c r="DD5" s="40"/>
      <c r="DE5" s="40"/>
      <c r="DF5" s="40"/>
      <c r="DG5" s="40"/>
      <c r="DH5" s="40"/>
      <c r="DI5" s="40"/>
      <c r="DJ5" s="41" t="str">
        <f>IF(AX196="Igen",IF(CL5&lt;&gt;"","szerkesztő"),"")</f>
        <v/>
      </c>
      <c r="DK5" s="19"/>
      <c r="DL5" s="42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4"/>
      <c r="DZ5" s="45" t="str">
        <f t="shared" si="0"/>
        <v/>
      </c>
      <c r="EA5" s="25"/>
    </row>
    <row r="6" spans="1:131" ht="13.5" customHeight="1">
      <c r="A6" s="25"/>
      <c r="B6" s="12" t="str">
        <f>IF(B4="","","Szerzői részesedésed")</f>
        <v/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1"/>
      <c r="S6" s="21"/>
      <c r="T6" s="21"/>
      <c r="U6" s="21"/>
      <c r="V6" s="21"/>
      <c r="W6" s="21"/>
      <c r="X6" s="19"/>
      <c r="Y6" s="19"/>
      <c r="Z6" s="19"/>
      <c r="AA6" s="19"/>
      <c r="AB6" s="52" t="str">
        <f>IF(Y3="","","első év")</f>
        <v/>
      </c>
      <c r="AC6" s="29"/>
      <c r="AD6" s="53"/>
      <c r="AE6" s="54"/>
      <c r="AF6" s="54"/>
      <c r="AG6" s="54"/>
      <c r="AH6" s="54"/>
      <c r="AI6" s="54"/>
      <c r="AJ6" s="55"/>
      <c r="AK6" s="53"/>
      <c r="AL6" s="54"/>
      <c r="AM6" s="54"/>
      <c r="AN6" s="54"/>
      <c r="AO6" s="54"/>
      <c r="AP6" s="54"/>
      <c r="AQ6" s="55"/>
      <c r="AR6" s="53"/>
      <c r="AS6" s="54"/>
      <c r="AT6" s="54"/>
      <c r="AU6" s="54"/>
      <c r="AV6" s="54"/>
      <c r="AW6" s="54"/>
      <c r="AX6" s="55"/>
      <c r="AY6" s="53"/>
      <c r="AZ6" s="54"/>
      <c r="BA6" s="54"/>
      <c r="BB6" s="54"/>
      <c r="BC6" s="54"/>
      <c r="BD6" s="54"/>
      <c r="BE6" s="55"/>
      <c r="BF6" s="29"/>
      <c r="BG6" s="56" t="str">
        <f>IF(AD5="általános pdf",IF(SUM(AD6:BE6)=0,"ç",""),"")</f>
        <v/>
      </c>
      <c r="BH6" s="21"/>
      <c r="BI6" s="21"/>
      <c r="BJ6" s="21"/>
      <c r="BK6" s="21"/>
      <c r="BL6" s="21"/>
      <c r="BM6" s="21"/>
      <c r="BN6" s="57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9"/>
      <c r="BZ6" s="60" t="str">
        <f>IF(IF(BN6="nem",0,1)&lt;SUM(CL4:CL9),"!",IF(IF(BN6="igen",0,1)=SUM(CL4:CL9),"!",""))</f>
        <v/>
      </c>
      <c r="CA6" s="61" t="str">
        <f>IF(AX196="Igen","formázó","")</f>
        <v/>
      </c>
      <c r="CB6" s="61"/>
      <c r="CC6" s="61"/>
      <c r="CD6" s="61"/>
      <c r="CE6" s="61"/>
      <c r="CF6" s="61"/>
      <c r="CG6" s="61"/>
      <c r="CH6" s="61"/>
      <c r="CI6" s="61"/>
      <c r="CJ6" s="61"/>
      <c r="CK6" s="19"/>
      <c r="CL6" s="34"/>
      <c r="CM6" s="35"/>
      <c r="CN6" s="35"/>
      <c r="CO6" s="35"/>
      <c r="CP6" s="36"/>
      <c r="CQ6" s="37" t="str">
        <f>IF(IF(BN6="nem",0,1)&lt;CL6,"!","")</f>
        <v/>
      </c>
      <c r="CR6" s="22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40"/>
      <c r="DD6" s="40"/>
      <c r="DE6" s="40"/>
      <c r="DF6" s="40"/>
      <c r="DG6" s="40"/>
      <c r="DH6" s="40"/>
      <c r="DI6" s="40"/>
      <c r="DJ6" s="41" t="str">
        <f>IF(AX196="Igen",IF(CL6&lt;&gt;"","formázó"),"")</f>
        <v/>
      </c>
      <c r="DK6" s="19"/>
      <c r="DL6" s="42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4"/>
      <c r="DZ6" s="45" t="str">
        <f t="shared" si="0"/>
        <v/>
      </c>
      <c r="EA6" s="25"/>
    </row>
    <row r="7" spans="1:131" ht="13.5" customHeight="1">
      <c r="A7" s="25"/>
      <c r="B7" s="12" t="str">
        <f>IF(B4="","","kifizetése:")</f>
        <v/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62"/>
      <c r="Q7" s="62"/>
      <c r="R7" s="63"/>
      <c r="S7" s="63"/>
      <c r="T7" s="63"/>
      <c r="U7" s="63"/>
      <c r="V7" s="63"/>
      <c r="W7" s="21"/>
      <c r="X7" s="19"/>
      <c r="Y7" s="62"/>
      <c r="Z7" s="62"/>
      <c r="AA7" s="19"/>
      <c r="AB7" s="52" t="str">
        <f>IF(Y3="","","második év")</f>
        <v/>
      </c>
      <c r="AC7" s="29"/>
      <c r="AD7" s="53"/>
      <c r="AE7" s="54"/>
      <c r="AF7" s="54"/>
      <c r="AG7" s="54"/>
      <c r="AH7" s="54"/>
      <c r="AI7" s="54"/>
      <c r="AJ7" s="55"/>
      <c r="AK7" s="53"/>
      <c r="AL7" s="54"/>
      <c r="AM7" s="54"/>
      <c r="AN7" s="54"/>
      <c r="AO7" s="54"/>
      <c r="AP7" s="54"/>
      <c r="AQ7" s="55"/>
      <c r="AR7" s="53"/>
      <c r="AS7" s="54"/>
      <c r="AT7" s="54"/>
      <c r="AU7" s="54"/>
      <c r="AV7" s="54"/>
      <c r="AW7" s="54"/>
      <c r="AX7" s="55"/>
      <c r="AY7" s="53"/>
      <c r="AZ7" s="54"/>
      <c r="BA7" s="54"/>
      <c r="BB7" s="54"/>
      <c r="BC7" s="54"/>
      <c r="BD7" s="54"/>
      <c r="BE7" s="55"/>
      <c r="BF7" s="29"/>
      <c r="BG7" s="56" t="str">
        <f>IF(AD5="általános pdf",IF(SUM(AD7:BE7)=0,"ç",""),"")</f>
        <v/>
      </c>
      <c r="BH7" s="21"/>
      <c r="BI7" s="21"/>
      <c r="BJ7" s="21"/>
      <c r="BK7" s="21"/>
      <c r="BL7" s="21"/>
      <c r="BM7" s="21"/>
      <c r="BN7" s="64" t="str">
        <f>IF(BN3="","",IF(BN6="","é",""))</f>
        <v/>
      </c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21"/>
      <c r="CA7" s="31"/>
      <c r="CB7" s="31"/>
      <c r="CC7" s="31"/>
      <c r="CD7" s="31"/>
      <c r="CE7" s="31"/>
      <c r="CF7" s="31"/>
      <c r="CG7" s="31"/>
      <c r="CH7" s="31"/>
      <c r="CI7" s="32"/>
      <c r="CJ7" s="33" t="str">
        <f>IF(AX196="Igen","korrektor","")</f>
        <v/>
      </c>
      <c r="CK7" s="19"/>
      <c r="CL7" s="34"/>
      <c r="CM7" s="35"/>
      <c r="CN7" s="35"/>
      <c r="CO7" s="35"/>
      <c r="CP7" s="36"/>
      <c r="CQ7" s="37" t="str">
        <f>IF(IF(BN6="nem",0,1)&lt;CL7,"!","")</f>
        <v/>
      </c>
      <c r="CR7" s="22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40"/>
      <c r="DD7" s="40"/>
      <c r="DE7" s="40"/>
      <c r="DF7" s="40"/>
      <c r="DG7" s="40"/>
      <c r="DH7" s="40"/>
      <c r="DI7" s="40"/>
      <c r="DJ7" s="41" t="str">
        <f>IF(AX196="Igen",IF(CL7&lt;&gt;"","korrektor"),"")</f>
        <v/>
      </c>
      <c r="DK7" s="19"/>
      <c r="DL7" s="42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4"/>
      <c r="DZ7" s="45" t="str">
        <f t="shared" si="0"/>
        <v/>
      </c>
      <c r="EA7" s="25"/>
    </row>
    <row r="8" spans="1:131" ht="13.5" customHeight="1">
      <c r="A8" s="25"/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9"/>
      <c r="R8" s="63"/>
      <c r="S8" s="63"/>
      <c r="T8" s="63"/>
      <c r="U8" s="63"/>
      <c r="V8" s="63"/>
      <c r="W8" s="21"/>
      <c r="X8" s="19"/>
      <c r="Y8" s="62"/>
      <c r="Z8" s="62"/>
      <c r="AA8" s="19"/>
      <c r="AB8" s="52"/>
      <c r="AC8" s="29"/>
      <c r="AD8" s="65" t="str">
        <f>IF(AD5="általános pdf",IF(SUM(AD6:AJ7)=0,"é",""),"")</f>
        <v/>
      </c>
      <c r="AE8" s="65"/>
      <c r="AF8" s="65"/>
      <c r="AG8" s="65"/>
      <c r="AH8" s="65"/>
      <c r="AI8" s="65"/>
      <c r="AJ8" s="65"/>
      <c r="AK8" s="65" t="str">
        <f>IF(AK5="személyes pdf",IF(SUM(AK6:AQ7)=0,"é",""),"")</f>
        <v/>
      </c>
      <c r="AL8" s="65"/>
      <c r="AM8" s="65"/>
      <c r="AN8" s="65"/>
      <c r="AO8" s="65"/>
      <c r="AP8" s="65"/>
      <c r="AQ8" s="65"/>
      <c r="AR8" s="65" t="str">
        <f>IF(AR5="puhatáblás",IF(SUM(AR6:AX7)=0,"é",""),"")</f>
        <v/>
      </c>
      <c r="AS8" s="65"/>
      <c r="AT8" s="65"/>
      <c r="AU8" s="65"/>
      <c r="AV8" s="65"/>
      <c r="AW8" s="65"/>
      <c r="AX8" s="65"/>
      <c r="AY8" s="65" t="str">
        <f>IF(AY5="keménytáblás",IF(SUM(AY6:BE7)=0,"é",""),"")</f>
        <v/>
      </c>
      <c r="AZ8" s="65"/>
      <c r="BA8" s="65"/>
      <c r="BB8" s="65"/>
      <c r="BC8" s="65"/>
      <c r="BD8" s="65"/>
      <c r="BE8" s="65"/>
      <c r="BF8" s="29"/>
      <c r="BG8" s="56"/>
      <c r="BH8" s="21"/>
      <c r="BI8" s="21"/>
      <c r="BJ8" s="21"/>
      <c r="BK8" s="21"/>
      <c r="BL8" s="66" t="str">
        <f>IF(BN7="","","válassz a legördülő listából!")</f>
        <v/>
      </c>
      <c r="BM8" s="21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21"/>
      <c r="CA8" s="61" t="str">
        <f>IF(AX196="Igen","kiadás-előkészítő","")</f>
        <v/>
      </c>
      <c r="CB8" s="61"/>
      <c r="CC8" s="61"/>
      <c r="CD8" s="61"/>
      <c r="CE8" s="61"/>
      <c r="CF8" s="61"/>
      <c r="CG8" s="61"/>
      <c r="CH8" s="61"/>
      <c r="CI8" s="61"/>
      <c r="CJ8" s="61"/>
      <c r="CK8" s="19"/>
      <c r="CL8" s="34"/>
      <c r="CM8" s="35"/>
      <c r="CN8" s="35"/>
      <c r="CO8" s="35"/>
      <c r="CP8" s="36"/>
      <c r="CQ8" s="37" t="str">
        <f>IF(IF(BN6="nem",0,1)&lt;CL8,"!","")</f>
        <v/>
      </c>
      <c r="CR8" s="22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40"/>
      <c r="DD8" s="40"/>
      <c r="DE8" s="40"/>
      <c r="DF8" s="40"/>
      <c r="DG8" s="40"/>
      <c r="DH8" s="40"/>
      <c r="DI8" s="40"/>
      <c r="DJ8" s="41" t="str">
        <f>IF(AX196="Igen",IF(CL8&lt;&gt;"","kiadás-előkészítő"),"")</f>
        <v/>
      </c>
      <c r="DK8" s="19"/>
      <c r="DL8" s="42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4"/>
      <c r="DZ8" s="45" t="str">
        <f t="shared" si="0"/>
        <v/>
      </c>
      <c r="EA8" s="25"/>
    </row>
    <row r="9" spans="1:131" ht="13.5" customHeight="1">
      <c r="A9" s="25"/>
      <c r="B9" s="47" t="str">
        <f>IF(B7="","",IF(B8="","válassz a legördülő listából",""))</f>
        <v/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21"/>
      <c r="Q9" s="49" t="str">
        <f>IF(B7="","",IF(B8="","é",""))</f>
        <v/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68" t="str">
        <f>IF(SUM(AD6:BE7)=0,"","nettó fogyasztói ár:")</f>
        <v/>
      </c>
      <c r="AC9" s="29"/>
      <c r="AD9" s="69" t="str">
        <f>IF(AD6+AD7=0,"",AZ79)</f>
        <v/>
      </c>
      <c r="AE9" s="69"/>
      <c r="AF9" s="69"/>
      <c r="AG9" s="69"/>
      <c r="AH9" s="69"/>
      <c r="AI9" s="69"/>
      <c r="AJ9" s="69"/>
      <c r="AK9" s="69" t="str">
        <f>IF(AK6+AK7=0,"",BR79)</f>
        <v/>
      </c>
      <c r="AL9" s="69"/>
      <c r="AM9" s="69"/>
      <c r="AN9" s="69"/>
      <c r="AO9" s="69"/>
      <c r="AP9" s="69"/>
      <c r="AQ9" s="69"/>
      <c r="AR9" s="69" t="str">
        <f>IF(AR6+AR7=0,"",CJ79)</f>
        <v/>
      </c>
      <c r="AS9" s="69"/>
      <c r="AT9" s="69"/>
      <c r="AU9" s="69"/>
      <c r="AV9" s="69"/>
      <c r="AW9" s="69"/>
      <c r="AX9" s="69"/>
      <c r="AY9" s="69" t="str">
        <f>IF(AY6+AY7=0,"",DB95)</f>
        <v/>
      </c>
      <c r="AZ9" s="69"/>
      <c r="BA9" s="69"/>
      <c r="BB9" s="69"/>
      <c r="BC9" s="69"/>
      <c r="BD9" s="69"/>
      <c r="BE9" s="69"/>
      <c r="BF9" s="29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70"/>
      <c r="CB9" s="70"/>
      <c r="CC9" s="70"/>
      <c r="CD9" s="70"/>
      <c r="CE9" s="70"/>
      <c r="CF9" s="70"/>
      <c r="CG9" s="70"/>
      <c r="CH9" s="70"/>
      <c r="CI9" s="71"/>
      <c r="CJ9" s="33" t="str">
        <f>IF(AX196="Igen","borítótervező","")</f>
        <v/>
      </c>
      <c r="CK9" s="19"/>
      <c r="CL9" s="34"/>
      <c r="CM9" s="35"/>
      <c r="CN9" s="35"/>
      <c r="CO9" s="35"/>
      <c r="CP9" s="36"/>
      <c r="CQ9" s="72" t="str">
        <f>IF(IF(BN6="nem",0,1)&lt;CL9,"!","")</f>
        <v/>
      </c>
      <c r="CR9" s="22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4"/>
      <c r="DD9" s="74"/>
      <c r="DE9" s="74"/>
      <c r="DF9" s="74"/>
      <c r="DG9" s="74"/>
      <c r="DH9" s="74"/>
      <c r="DI9" s="74"/>
      <c r="DJ9" s="41" t="str">
        <f>IF(AX196="Igen",IF(CL9&lt;&gt;"","borítótervező"),"")</f>
        <v/>
      </c>
      <c r="DK9" s="19"/>
      <c r="DL9" s="42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4"/>
      <c r="DZ9" s="45" t="str">
        <f t="shared" si="0"/>
        <v/>
      </c>
      <c r="EA9" s="25"/>
    </row>
    <row r="10" spans="1:131" ht="13.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75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76"/>
      <c r="CM10" s="77" t="str">
        <f>IF(CN10="","",IF(SUM(CL4:CO9)=0,"legalább egynél adj értéket!","Részesedés százalékok összege nem lehet több, mint 100%"))</f>
        <v/>
      </c>
      <c r="CN10" s="65" t="str">
        <f>IF(BN6="igen",IF(SUM(CL4:CL9)=0,"é",IF(SUM(CL4:CL9)&gt;1,"é","")),"")</f>
        <v/>
      </c>
      <c r="CO10" s="65"/>
      <c r="CP10" s="21"/>
      <c r="CQ10" s="21"/>
      <c r="CR10" s="22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9"/>
      <c r="DP10" s="78"/>
      <c r="DQ10" s="78"/>
      <c r="DR10" s="78"/>
      <c r="DS10" s="78"/>
      <c r="DT10" s="78"/>
      <c r="DU10" s="80" t="str">
        <f>IF(DL9=AD211,IF(DJ9="borítótervező","borítótervező személyes munkavégzés aránya:",""),"")</f>
        <v/>
      </c>
      <c r="DV10" s="81"/>
      <c r="DW10" s="82"/>
      <c r="DX10" s="82"/>
      <c r="DY10" s="83"/>
      <c r="DZ10" s="45" t="str">
        <f>IF(DU10="","",IF(DV10="","ç",""))</f>
        <v/>
      </c>
      <c r="EA10" s="25"/>
    </row>
    <row r="11" spans="1:131" ht="3.7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75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76"/>
      <c r="CM11" s="84"/>
      <c r="CN11" s="67"/>
      <c r="CO11" s="67"/>
      <c r="CP11" s="21"/>
      <c r="CQ11" s="21"/>
      <c r="CR11" s="22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</row>
    <row r="12" spans="1:131" s="88" customFormat="1" ht="12" customHeight="1">
      <c r="A12" s="86"/>
      <c r="B12" s="87" t="str">
        <f>IF(B13="","","- - - - - - - - - - - - - - - - - - - - - - - - - - - - - - - - - - - - - - - - - - - - - -    K  i  f  i  z  e  t  é  s    - - - - - - - - - - - - - - - - - - - - - - - - - - - - - - - - - - - - - - - - - - - - - -")</f>
        <v/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</row>
    <row r="13" spans="1:131" s="97" customFormat="1" ht="10.5" customHeight="1">
      <c r="A13" s="89"/>
      <c r="B13" s="90" t="str">
        <f>IF(BN6="","",IF(BN6="igen",IF(CN10="é","","szerző részére"),"szerző részére"))</f>
        <v/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1"/>
      <c r="S13" s="91"/>
      <c r="T13" s="91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3"/>
      <c r="AN13" s="93"/>
      <c r="AO13" s="92"/>
      <c r="AP13" s="92"/>
      <c r="AQ13" s="92"/>
      <c r="AR13" s="92"/>
      <c r="AS13" s="92"/>
      <c r="AT13" s="92"/>
      <c r="AU13" s="92"/>
      <c r="AV13" s="92"/>
      <c r="AW13" s="94"/>
      <c r="AX13" s="94"/>
      <c r="AY13" s="95"/>
      <c r="AZ13" s="94"/>
      <c r="BA13" s="94"/>
      <c r="BB13" s="94"/>
      <c r="BC13" s="94"/>
      <c r="BD13" s="94"/>
      <c r="BE13" s="96"/>
      <c r="BF13" s="96"/>
      <c r="BG13" s="96"/>
      <c r="BH13" s="96"/>
      <c r="BJ13" s="96"/>
      <c r="BK13" s="96"/>
      <c r="BL13" s="96"/>
      <c r="BM13" s="96"/>
      <c r="BN13" s="98" t="str">
        <f>IF(B12="","","2022. augusztus 15-től")</f>
        <v/>
      </c>
      <c r="BO13" s="96"/>
      <c r="BP13" s="99"/>
      <c r="BQ13" s="99"/>
      <c r="BR13" s="99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1" t="str">
        <f>IF(B13="","",IF(AX201=0,"",IF(DL4="","","lektor részére")))</f>
        <v/>
      </c>
      <c r="CJ13" s="102" t="str">
        <f>IF(CI13="","",IF(DL4="nyugdíjas",BE108,IF(DL4="magánszemély",DA108,IF(DL4="vállalkozás",DK66,""))))</f>
        <v/>
      </c>
      <c r="CK13" s="102"/>
      <c r="CL13" s="102"/>
      <c r="CM13" s="102"/>
      <c r="CN13" s="102"/>
      <c r="CO13" s="102"/>
      <c r="CP13" s="102"/>
      <c r="CQ13" s="102"/>
      <c r="CR13" s="102"/>
      <c r="CS13" s="102"/>
      <c r="CT13" s="103" t="str">
        <f>IF(CI13="","",IF(DL4="","",IF(DL4=AD208,"nettó (adózott) jövedelem**",IF(DL4=AD209,"nettó (adózott) jövedelem, nyugdíjas","számla ellenében*"))))</f>
        <v/>
      </c>
      <c r="CU13" s="104"/>
      <c r="CV13" s="104"/>
      <c r="CW13" s="89"/>
      <c r="CX13" s="96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93"/>
      <c r="DK13" s="105"/>
      <c r="DL13" s="105"/>
      <c r="DM13" s="105"/>
      <c r="DN13" s="105"/>
      <c r="DO13" s="105"/>
      <c r="DP13" s="106"/>
      <c r="DQ13" s="89"/>
      <c r="DR13" s="107"/>
      <c r="DS13" s="89"/>
      <c r="DT13" s="89"/>
      <c r="DU13" s="89"/>
      <c r="DV13" s="89"/>
      <c r="DW13" s="89"/>
      <c r="DX13" s="89"/>
      <c r="DY13" s="89"/>
      <c r="DZ13" s="106"/>
    </row>
    <row r="14" spans="1:131" s="97" customFormat="1" ht="10.5" customHeight="1">
      <c r="A14" s="89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108"/>
      <c r="S14" s="108"/>
      <c r="T14" s="108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108"/>
      <c r="AN14" s="108"/>
      <c r="AO14" s="92"/>
      <c r="AP14" s="92"/>
      <c r="AQ14" s="92"/>
      <c r="AR14" s="92"/>
      <c r="AS14" s="92"/>
      <c r="AT14" s="92"/>
      <c r="AU14" s="92"/>
      <c r="AV14" s="92"/>
      <c r="AW14" s="94"/>
      <c r="AX14" s="94"/>
      <c r="AY14" s="95"/>
      <c r="AZ14" s="94"/>
      <c r="BA14" s="94"/>
      <c r="BB14" s="94"/>
      <c r="BC14" s="94"/>
      <c r="BD14" s="94"/>
      <c r="BE14" s="96"/>
      <c r="BF14" s="96"/>
      <c r="BG14" s="96"/>
      <c r="BH14" s="96"/>
      <c r="BJ14" s="96"/>
      <c r="BK14" s="96"/>
      <c r="BL14" s="96"/>
      <c r="BM14" s="96"/>
      <c r="BN14" s="109" t="str">
        <f>IF(B12="","","közterhek/díjak/árfolyam/árak változásáig")</f>
        <v/>
      </c>
      <c r="BO14" s="99"/>
      <c r="BP14" s="99"/>
      <c r="BQ14" s="99"/>
      <c r="BR14" s="99"/>
      <c r="BS14" s="100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110"/>
      <c r="CJ14" s="94"/>
      <c r="CK14" s="111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3"/>
      <c r="CY14" s="96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114"/>
      <c r="DR14" s="89"/>
      <c r="DS14" s="107"/>
      <c r="DT14" s="89"/>
      <c r="DU14" s="89"/>
      <c r="DV14" s="89"/>
      <c r="DW14" s="89"/>
      <c r="DX14" s="89"/>
      <c r="DY14" s="89"/>
      <c r="DZ14" s="115" t="str">
        <f>IF(CI13="","",IF(DL4=BO200,BO201,IF(DL4=BW200,BW201,CD201)))</f>
        <v/>
      </c>
    </row>
    <row r="15" spans="1:131" s="97" customFormat="1" ht="10.5" customHeight="1">
      <c r="A15" s="89"/>
      <c r="B15" s="116" t="str">
        <f>IF(B13="","","első év")</f>
        <v/>
      </c>
      <c r="C15" s="116"/>
      <c r="D15" s="116"/>
      <c r="E15" s="116"/>
      <c r="F15" s="116"/>
      <c r="G15" s="116"/>
      <c r="H15" s="116"/>
      <c r="I15" s="116"/>
      <c r="J15" s="94"/>
      <c r="K15" s="94"/>
      <c r="L15" s="117" t="str">
        <f>IF(B15="","",IF(B8=C215,DK74,DK75-DK65-SUM(DK66:DQ71)))</f>
        <v/>
      </c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5"/>
      <c r="AZ15" s="94"/>
      <c r="BA15" s="94"/>
      <c r="BB15" s="94"/>
      <c r="BC15" s="94"/>
      <c r="BD15" s="94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110"/>
      <c r="CJ15" s="94"/>
      <c r="CK15" s="111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3"/>
      <c r="CY15" s="96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114"/>
      <c r="DR15" s="89"/>
      <c r="DS15" s="107"/>
      <c r="DT15" s="89"/>
      <c r="DU15" s="89"/>
      <c r="DV15" s="89"/>
      <c r="DW15" s="89"/>
      <c r="DX15" s="89"/>
      <c r="DY15" s="89"/>
      <c r="DZ15" s="118" t="str">
        <f>IF(CI13="","",IF(DL4=BO209,"",IF(DL4=BW209,BW210,CD210)))</f>
        <v/>
      </c>
    </row>
    <row r="16" spans="1:131" s="97" customFormat="1" ht="10.5" customHeight="1">
      <c r="A16" s="89"/>
      <c r="B16" s="116"/>
      <c r="C16" s="116"/>
      <c r="D16" s="116"/>
      <c r="E16" s="116"/>
      <c r="F16" s="116"/>
      <c r="G16" s="116"/>
      <c r="H16" s="116"/>
      <c r="I16" s="116"/>
      <c r="J16" s="119"/>
      <c r="K16" s="119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9"/>
      <c r="AE16" s="120" t="str">
        <f>IF(L15="","",IF(B8=C215,"nettó (adózott) jövedelemként","számla ellenében*"))</f>
        <v/>
      </c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4"/>
      <c r="AT16" s="94"/>
      <c r="AU16" s="94"/>
      <c r="AV16" s="94"/>
      <c r="AW16" s="94"/>
      <c r="AX16" s="94"/>
      <c r="AY16" s="95"/>
      <c r="AZ16" s="94"/>
      <c r="BA16" s="94"/>
      <c r="BB16" s="94"/>
      <c r="BC16" s="94"/>
      <c r="BD16" s="94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T16" s="121"/>
      <c r="BU16" s="122"/>
      <c r="BV16" s="122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2"/>
      <c r="CI16" s="101" t="str">
        <f>IF(B13="","",IF(AX202=0,"",IF(DL5="","","szerkesztő részére")))</f>
        <v/>
      </c>
      <c r="CJ16" s="124" t="str">
        <f>IF(CI16="","",IF(DL5="nyugdíjas",BE121,IF(DL5="magánszemély",DA121,IF(DL5="vállalkozás",DK67,""))))</f>
        <v/>
      </c>
      <c r="CK16" s="124"/>
      <c r="CL16" s="124"/>
      <c r="CM16" s="124"/>
      <c r="CN16" s="124"/>
      <c r="CO16" s="124"/>
      <c r="CP16" s="124"/>
      <c r="CQ16" s="124"/>
      <c r="CR16" s="124"/>
      <c r="CS16" s="124"/>
      <c r="CT16" s="125" t="str">
        <f>IF(CI16="","",IF(DL5="","",IF(DL5=AD208,"nettó (adózott) jövedelem**",IF(DL5=AD209,"nettó (adózott) jövedelem, nyugdíjas","számla ellenében*"))))</f>
        <v/>
      </c>
      <c r="CU16" s="126"/>
      <c r="CV16" s="122"/>
      <c r="CW16" s="127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9"/>
      <c r="DJ16" s="128"/>
      <c r="DK16" s="128"/>
      <c r="DL16" s="128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30"/>
      <c r="DZ16" s="122"/>
    </row>
    <row r="17" spans="1:130" s="97" customFormat="1" ht="10.5" customHeight="1">
      <c r="A17" s="89"/>
      <c r="B17" s="131" t="str">
        <f>IF(L15="","",CONCATENATE(DOLLAR(ROUND(L15,0),0)," = ",DOLLAR(ROUND(DK75,0),0)," árbevétel - ",DOLLAR(ROUND(DK65,0),0)," kiadói díj",IF(BN6="igen",CONCATENATE(" - ",DOLLAR(ROUND(SUM(DK66:DQ71),0),0)," részesedés program díj"),""),IF(B8=C215,CONCATENATE(" - ",DOLLAR(ROUND(DK72,0),0)," szocho - ",DOLLAR(ROUND(DK73,0),0)," szja"),"")))</f>
        <v/>
      </c>
      <c r="C17" s="132"/>
      <c r="D17" s="132"/>
      <c r="E17" s="132"/>
      <c r="F17" s="132"/>
      <c r="G17" s="132"/>
      <c r="H17" s="132"/>
      <c r="I17" s="132"/>
      <c r="J17" s="119"/>
      <c r="K17" s="119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119"/>
      <c r="AE17" s="92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4"/>
      <c r="AT17" s="94"/>
      <c r="AU17" s="94"/>
      <c r="AV17" s="94"/>
      <c r="AW17" s="94"/>
      <c r="AX17" s="94"/>
      <c r="AY17" s="95"/>
      <c r="AZ17" s="94"/>
      <c r="BA17" s="94"/>
      <c r="BB17" s="94"/>
      <c r="BC17" s="94"/>
      <c r="BD17" s="94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9"/>
      <c r="BQ17" s="99"/>
      <c r="BR17" s="99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33"/>
      <c r="CJ17" s="100"/>
      <c r="CK17" s="89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34"/>
      <c r="CX17" s="96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93"/>
      <c r="DK17" s="105"/>
      <c r="DL17" s="105"/>
      <c r="DM17" s="105"/>
      <c r="DN17" s="105"/>
      <c r="DO17" s="105"/>
      <c r="DP17" s="106"/>
      <c r="DQ17" s="89"/>
      <c r="DR17" s="107"/>
      <c r="DS17" s="89"/>
      <c r="DT17" s="89"/>
      <c r="DU17" s="89"/>
      <c r="DV17" s="89"/>
      <c r="DW17" s="89"/>
      <c r="DX17" s="89"/>
      <c r="DY17" s="89"/>
      <c r="DZ17" s="115" t="str">
        <f>IF(CI16="","",IF(DL5=BO200,BO202,IF(DL5=BW200,BW202,CD202)))</f>
        <v/>
      </c>
    </row>
    <row r="18" spans="1:130" s="97" customFormat="1" ht="10.5" customHeight="1">
      <c r="A18" s="89"/>
      <c r="B18" s="135" t="str">
        <f>IF(B15="","",IF(B8=C216,"",CONCATENATE("adózó bevétele: ",DOLLAR(ROUND(DK82,0),0),", adók alapját képező jövedelme (10% költséghányad alkalmazásával): ",DOLLAR(ROUND(DK84,0),0))))</f>
        <v/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94"/>
      <c r="AT18" s="94"/>
      <c r="AU18" s="94"/>
      <c r="AV18" s="94"/>
      <c r="AW18" s="94"/>
      <c r="AX18" s="94"/>
      <c r="AY18" s="95"/>
      <c r="AZ18" s="94"/>
      <c r="BA18" s="94"/>
      <c r="BB18" s="94"/>
      <c r="BC18" s="94"/>
      <c r="BD18" s="94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9"/>
      <c r="BR18" s="99"/>
      <c r="BS18" s="100"/>
      <c r="BT18" s="137"/>
      <c r="BU18" s="137"/>
      <c r="BV18" s="137"/>
      <c r="BW18" s="137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9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/>
      <c r="DW18" s="138"/>
      <c r="DX18" s="138"/>
      <c r="DY18" s="138"/>
      <c r="DZ18" s="140" t="str">
        <f>IF(CI16="","",IF(DL5=BO209,"",IF(DL5=BW209,BW211,CD211)))</f>
        <v/>
      </c>
    </row>
    <row r="19" spans="1:130" s="97" customFormat="1" ht="10.5" customHeight="1">
      <c r="A19" s="89"/>
      <c r="B19" s="141" t="str">
        <f>IF(B15="","",CONCATENATE("árbevételt ",AZ78," db epub és alapáras pdf, ",BR78," db feláras pdf, ",CJ78," db puha- és ",DB78," db keménytáblás kivitelre számoltuk (első 12-12 db példány után nincs szerzői díj)"))</f>
        <v/>
      </c>
      <c r="C19" s="114"/>
      <c r="D19" s="114"/>
      <c r="E19" s="114"/>
      <c r="F19" s="114"/>
      <c r="G19" s="114"/>
      <c r="H19" s="114"/>
      <c r="I19" s="114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5"/>
      <c r="AZ19" s="94"/>
      <c r="BA19" s="94"/>
      <c r="BB19" s="94"/>
      <c r="BC19" s="94"/>
      <c r="BD19" s="94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100"/>
      <c r="BT19" s="142"/>
      <c r="BU19" s="142"/>
      <c r="BV19" s="142"/>
      <c r="BW19" s="142"/>
      <c r="BX19" s="142"/>
      <c r="BY19" s="143"/>
      <c r="BZ19" s="143"/>
      <c r="CA19" s="143"/>
      <c r="CB19" s="143"/>
      <c r="CC19" s="143"/>
      <c r="CD19" s="143"/>
      <c r="CE19" s="143"/>
      <c r="CF19" s="143"/>
      <c r="CG19" s="143"/>
      <c r="CH19" s="121"/>
      <c r="CI19" s="101" t="str">
        <f>IF(B13="","",IF(AX203=0,"",IF(DL6="","","formázó részére")))</f>
        <v/>
      </c>
      <c r="CJ19" s="124" t="str">
        <f>IF(CI19="","",IF(DL6="nyugdíjas",BE134,IF(DL6="magánszemély",DA134,IF(DL6="vállalkozás",DK68,""))))</f>
        <v/>
      </c>
      <c r="CK19" s="124"/>
      <c r="CL19" s="124"/>
      <c r="CM19" s="124"/>
      <c r="CN19" s="124"/>
      <c r="CO19" s="124"/>
      <c r="CP19" s="124"/>
      <c r="CQ19" s="124"/>
      <c r="CR19" s="124"/>
      <c r="CS19" s="124"/>
      <c r="CT19" s="125" t="str">
        <f>IF(CI19="","",IF(DL6="","",IF(DL6=AD208,"nettó (adózott) jövedelem**",IF(DL6=AD209,"nettó (adózott) jövedelem, nyugdíjas","számla ellenében*"))))</f>
        <v/>
      </c>
      <c r="CU19" s="144"/>
      <c r="CV19" s="144"/>
      <c r="CW19" s="145"/>
      <c r="CX19" s="146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8"/>
      <c r="DQ19" s="121"/>
      <c r="DR19" s="149"/>
      <c r="DS19" s="121"/>
      <c r="DT19" s="121"/>
      <c r="DU19" s="121"/>
      <c r="DV19" s="121"/>
      <c r="DW19" s="121"/>
      <c r="DX19" s="121"/>
      <c r="DY19" s="121"/>
      <c r="DZ19" s="121"/>
    </row>
    <row r="20" spans="1:130" s="97" customFormat="1" ht="10.5" customHeight="1">
      <c r="A20" s="89"/>
      <c r="B20" s="150"/>
      <c r="C20" s="151"/>
      <c r="D20" s="151"/>
      <c r="E20" s="151"/>
      <c r="F20" s="151"/>
      <c r="G20" s="151"/>
      <c r="H20" s="151"/>
      <c r="I20" s="151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4"/>
      <c r="AZ20" s="153"/>
      <c r="BA20" s="153"/>
      <c r="BB20" s="153"/>
      <c r="BC20" s="153"/>
      <c r="BD20" s="153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96"/>
      <c r="BR20" s="96"/>
      <c r="BS20" s="100"/>
      <c r="BT20" s="94"/>
      <c r="BU20" s="94"/>
      <c r="BV20" s="94"/>
      <c r="BW20" s="94"/>
      <c r="BX20" s="94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10"/>
      <c r="CJ20" s="156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8"/>
      <c r="CX20" s="136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59"/>
      <c r="DR20" s="107"/>
      <c r="DZ20" s="115" t="str">
        <f>IF(CI19="","",IF(DL6=BO200,BO203,IF(DL6=BW200,BW203,CD203)))</f>
        <v/>
      </c>
    </row>
    <row r="21" spans="1:130" s="5" customFormat="1" ht="10.5" customHeight="1">
      <c r="A21" s="1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93"/>
      <c r="AF21" s="93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93"/>
      <c r="AZ21" s="93"/>
      <c r="BA21" s="93"/>
      <c r="BB21" s="93"/>
      <c r="BC21" s="93"/>
      <c r="BD21" s="93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99"/>
      <c r="BQ21" s="99"/>
      <c r="BR21" s="99"/>
      <c r="BS21" s="100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2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1"/>
      <c r="DN21" s="161"/>
      <c r="DO21" s="161"/>
      <c r="DP21" s="161"/>
      <c r="DQ21" s="161"/>
      <c r="DR21" s="161"/>
      <c r="DS21" s="161"/>
      <c r="DT21" s="161"/>
      <c r="DU21" s="161"/>
      <c r="DV21" s="161"/>
      <c r="DW21" s="161"/>
      <c r="DX21" s="161"/>
      <c r="DY21" s="161"/>
      <c r="DZ21" s="140" t="str">
        <f>IF(CI19="","",IF(DL6=BO209,"",IF(DL6=BW209,BW212,CD212)))</f>
        <v/>
      </c>
    </row>
    <row r="22" spans="1:130" s="5" customFormat="1" ht="10.5" customHeight="1">
      <c r="A22" s="1"/>
      <c r="B22" s="116" t="str">
        <f>IF(B13="","","második év")</f>
        <v/>
      </c>
      <c r="C22" s="116"/>
      <c r="D22" s="116"/>
      <c r="E22" s="116"/>
      <c r="F22" s="116"/>
      <c r="G22" s="116"/>
      <c r="H22" s="116"/>
      <c r="I22" s="116"/>
      <c r="J22" s="116"/>
      <c r="K22" s="116"/>
      <c r="L22" s="117" t="str">
        <f>IF(B22="","",IF(B8=C215,DK90,DK91-DK87))</f>
        <v/>
      </c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9"/>
      <c r="AE22" s="93"/>
      <c r="AF22" s="93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93"/>
      <c r="AZ22" s="93"/>
      <c r="BA22" s="93"/>
      <c r="BB22" s="93"/>
      <c r="BC22" s="93"/>
      <c r="BD22" s="93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99"/>
      <c r="BP22" s="99"/>
      <c r="BQ22" s="99"/>
      <c r="BR22" s="99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63" t="str">
        <f>IF(B13="","",IF(AX204=0,"",IF(DL7="","","korrektor részére")))</f>
        <v/>
      </c>
      <c r="CJ22" s="102" t="str">
        <f>IF(CI22="","",IF(DL7="nyugdíjas",BE147,IF(DL7="magánszemély",DA147,IF(DL7="vállalkozás",DK69,""))))</f>
        <v/>
      </c>
      <c r="CK22" s="102"/>
      <c r="CL22" s="102"/>
      <c r="CM22" s="102"/>
      <c r="CN22" s="102"/>
      <c r="CO22" s="102"/>
      <c r="CP22" s="102"/>
      <c r="CQ22" s="102"/>
      <c r="CR22" s="102"/>
      <c r="CS22" s="102"/>
      <c r="CT22" s="103" t="str">
        <f>IF(CI22="","",IF(DL7="","",IF(DL7=AD208,"nettó (adózott) jövedelem**",IF(DL7=AD209,"nettó (adózott) jövedelem, nyugdíjas","számla ellenében*"))))</f>
        <v/>
      </c>
      <c r="CU22" s="104"/>
      <c r="CV22" s="104"/>
      <c r="CW22" s="1"/>
      <c r="CX22" s="119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93"/>
      <c r="DK22" s="105"/>
      <c r="DL22" s="105"/>
      <c r="DM22" s="105"/>
      <c r="DN22" s="105"/>
      <c r="DO22" s="105"/>
      <c r="DP22" s="106"/>
      <c r="DQ22" s="1"/>
      <c r="DR22" s="1"/>
      <c r="DS22" s="1"/>
      <c r="DT22" s="1"/>
      <c r="DU22" s="1"/>
      <c r="DV22" s="1"/>
      <c r="DW22" s="1"/>
      <c r="DX22" s="1"/>
      <c r="DY22" s="1"/>
      <c r="DZ22" s="164"/>
    </row>
    <row r="23" spans="1:130" s="168" customFormat="1" ht="10.5" customHeight="1">
      <c r="A23" s="165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9"/>
      <c r="AE23" s="120" t="str">
        <f>IF(L22="","",AE16)</f>
        <v/>
      </c>
      <c r="AF23" s="93"/>
      <c r="AG23" s="93"/>
      <c r="AH23" s="93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66"/>
      <c r="AZ23" s="108"/>
      <c r="BA23" s="108"/>
      <c r="BB23" s="108"/>
      <c r="BC23" s="108"/>
      <c r="BD23" s="108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67"/>
      <c r="BP23" s="167"/>
      <c r="BQ23" s="167"/>
      <c r="BR23" s="167"/>
      <c r="BS23" s="100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10"/>
      <c r="CJ23" s="156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8"/>
      <c r="CX23" s="136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59"/>
      <c r="DQ23" s="165"/>
      <c r="DR23" s="165"/>
      <c r="DS23" s="165"/>
      <c r="DT23" s="165"/>
      <c r="DU23" s="165"/>
      <c r="DV23" s="165"/>
      <c r="DW23" s="165"/>
      <c r="DX23" s="165"/>
      <c r="DY23" s="165"/>
      <c r="DZ23" s="115" t="str">
        <f>IF(CI22="","",IF(DL7=BO200,BO204,IF(DL7=BW200,BW204,CD204)))</f>
        <v/>
      </c>
    </row>
    <row r="24" spans="1:130" s="168" customFormat="1" ht="10.5" customHeight="1">
      <c r="A24" s="165"/>
      <c r="B24" s="131" t="str">
        <f>IF(L22="","",CONCATENATE(DOLLAR(ROUND(L22,0),0)," = ",DOLLAR(ROUND(DK91,0),0)," árbevétel - ",DOLLAR(ROUND(DK87,0),0)," kiadói díj",IF(B8=C215,CONCATENATE(" - ",DOLLAR(ROUND(DK88,0),0)," szocho - ",DOLLAR(ROUND(DK89,0),0)," szja"),"")))</f>
        <v/>
      </c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19"/>
      <c r="AE24" s="169"/>
      <c r="AF24" s="93"/>
      <c r="AG24" s="93"/>
      <c r="AH24" s="93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66"/>
      <c r="AZ24" s="108"/>
      <c r="BA24" s="108"/>
      <c r="BB24" s="108"/>
      <c r="BC24" s="108"/>
      <c r="BD24" s="108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67"/>
      <c r="BP24" s="167"/>
      <c r="BQ24" s="167"/>
      <c r="BR24" s="167"/>
      <c r="BS24" s="100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10"/>
      <c r="CJ24" s="156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8"/>
      <c r="CX24" s="136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59"/>
      <c r="DQ24" s="165"/>
      <c r="DR24" s="165"/>
      <c r="DS24" s="165"/>
      <c r="DT24" s="165"/>
      <c r="DU24" s="165"/>
      <c r="DV24" s="165"/>
      <c r="DW24" s="165"/>
      <c r="DX24" s="165"/>
      <c r="DY24" s="165"/>
      <c r="DZ24" s="118" t="str">
        <f>IF(CI22="","",IF(DL7=BO209,"",IF(DL7=BW209,BW213,CD213)))</f>
        <v/>
      </c>
    </row>
    <row r="25" spans="1:130" s="5" customFormat="1" ht="10.5" customHeight="1">
      <c r="A25" s="1"/>
      <c r="B25" s="135" t="str">
        <f>IF(B15="","",IF(B8=C216,"",CONCATENATE("adózó bevétele: ",DOLLAR(ROUND(DK97,0),0),", adók alapját képező jövedelme (10% költséghányad alkalmazásával): ",DOLLAR(ROUND(DK99,0),0))))</f>
        <v/>
      </c>
      <c r="C25" s="136"/>
      <c r="D25" s="136"/>
      <c r="E25" s="136"/>
      <c r="F25" s="136"/>
      <c r="G25" s="136"/>
      <c r="H25" s="160"/>
      <c r="I25" s="131"/>
      <c r="J25" s="136"/>
      <c r="K25" s="136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108"/>
      <c r="AQ25" s="108"/>
      <c r="AR25" s="108"/>
      <c r="AS25" s="108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99"/>
      <c r="BQ25" s="99"/>
      <c r="BR25" s="99"/>
      <c r="BS25" s="100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01" t="str">
        <f>IF(B13="","",IF(AX205=0,"",IF(DL8="","","kiadás-előkészítő részére")))</f>
        <v/>
      </c>
      <c r="CJ25" s="124" t="str">
        <f>IF(CI25="","",IF(DL8="nyugdíjas",BE160,IF(DL8="magánszemély",DA160,IF(DL8="vállalkozás",DK70,""))))</f>
        <v/>
      </c>
      <c r="CK25" s="124"/>
      <c r="CL25" s="124"/>
      <c r="CM25" s="124"/>
      <c r="CN25" s="124"/>
      <c r="CO25" s="124"/>
      <c r="CP25" s="124"/>
      <c r="CQ25" s="124"/>
      <c r="CR25" s="124"/>
      <c r="CS25" s="124"/>
      <c r="CT25" s="125" t="str">
        <f>IF(CI25="","",IF(DL8="","",IF(DL8=AD208,"nettó (adózott) jövedelem**",IF(DL8=AD209,"nettó (adózott) jövedelem, nyugdíjas","számla ellenében*"))))</f>
        <v/>
      </c>
      <c r="CU25" s="126"/>
      <c r="CV25" s="126"/>
      <c r="CW25" s="170"/>
      <c r="CX25" s="171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9"/>
      <c r="DJ25" s="172"/>
      <c r="DK25" s="172"/>
      <c r="DL25" s="172"/>
      <c r="DM25" s="172"/>
      <c r="DN25" s="172"/>
      <c r="DO25" s="172"/>
      <c r="DP25" s="173"/>
      <c r="DQ25" s="174"/>
      <c r="DR25" s="175"/>
      <c r="DS25" s="174"/>
      <c r="DT25" s="174"/>
      <c r="DU25" s="174"/>
      <c r="DV25" s="174"/>
      <c r="DW25" s="174"/>
      <c r="DX25" s="174"/>
      <c r="DY25" s="174"/>
      <c r="DZ25" s="176"/>
    </row>
    <row r="26" spans="1:130" s="5" customFormat="1" ht="10.5" customHeight="1">
      <c r="A26" s="1"/>
      <c r="B26" s="141" t="str">
        <f>IF(B15="","",IF(AD7+AK7+AR7+AY7=AZ94+BR94+CJ94+DB94,"",CONCATENATE("árbevételt ",AZ94," db epub és alapáras pdf, ",BR94," db feláras pdf, ",CJ94," db puha- és ",DB94," db keménytáblás kivitelre számoltuk (első év valamelyik értékesítése &lt;12 db)")))</f>
        <v/>
      </c>
      <c r="C26" s="136"/>
      <c r="D26" s="136"/>
      <c r="E26" s="136"/>
      <c r="F26" s="136"/>
      <c r="G26" s="136"/>
      <c r="H26" s="160"/>
      <c r="I26" s="131"/>
      <c r="J26" s="136"/>
      <c r="K26" s="136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108"/>
      <c r="AQ26" s="108"/>
      <c r="AR26" s="108"/>
      <c r="AS26" s="108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99"/>
      <c r="BQ26" s="99"/>
      <c r="BR26" s="99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33"/>
      <c r="CJ26" s="100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34"/>
      <c r="CX26" s="119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93"/>
      <c r="DJ26" s="177"/>
      <c r="DK26" s="177"/>
      <c r="DL26" s="177"/>
      <c r="DM26" s="177"/>
      <c r="DN26" s="177"/>
      <c r="DO26" s="177"/>
      <c r="DP26" s="178"/>
      <c r="DR26" s="1"/>
      <c r="DZ26" s="115" t="str">
        <f>IF(CI25="","",IF(DL8=BO200,BO205,IF(DL8=BW200,BW205,CD205)))</f>
        <v/>
      </c>
    </row>
    <row r="27" spans="1:130" s="5" customFormat="1" ht="10.5" customHeight="1">
      <c r="A27" s="1"/>
      <c r="B27" s="135"/>
      <c r="C27" s="136"/>
      <c r="D27" s="136"/>
      <c r="E27" s="136"/>
      <c r="F27" s="136"/>
      <c r="G27" s="136"/>
      <c r="H27" s="160"/>
      <c r="I27" s="131"/>
      <c r="J27" s="136"/>
      <c r="K27" s="136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108"/>
      <c r="AQ27" s="108"/>
      <c r="AR27" s="108"/>
      <c r="AS27" s="108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99"/>
      <c r="BQ27" s="99"/>
      <c r="BR27" s="99"/>
      <c r="BS27" s="100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79"/>
      <c r="CJ27" s="137"/>
      <c r="CK27" s="161"/>
      <c r="CL27" s="180"/>
      <c r="CM27" s="180"/>
      <c r="CN27" s="180"/>
      <c r="CO27" s="180"/>
      <c r="CP27" s="180"/>
      <c r="CQ27" s="180"/>
      <c r="CR27" s="180"/>
      <c r="CS27" s="180"/>
      <c r="CT27" s="180"/>
      <c r="CU27" s="180"/>
      <c r="CV27" s="180"/>
      <c r="CW27" s="181"/>
      <c r="CX27" s="182"/>
      <c r="CY27" s="183"/>
      <c r="CZ27" s="183"/>
      <c r="DA27" s="183"/>
      <c r="DB27" s="183"/>
      <c r="DC27" s="183"/>
      <c r="DD27" s="183"/>
      <c r="DE27" s="183"/>
      <c r="DF27" s="183"/>
      <c r="DG27" s="183"/>
      <c r="DH27" s="183"/>
      <c r="DI27" s="184"/>
      <c r="DJ27" s="185"/>
      <c r="DK27" s="185"/>
      <c r="DL27" s="185"/>
      <c r="DM27" s="185"/>
      <c r="DN27" s="185"/>
      <c r="DO27" s="185"/>
      <c r="DP27" s="186"/>
      <c r="DQ27" s="161"/>
      <c r="DR27" s="187"/>
      <c r="DS27" s="161"/>
      <c r="DT27" s="161"/>
      <c r="DU27" s="161"/>
      <c r="DV27" s="161"/>
      <c r="DW27" s="161"/>
      <c r="DX27" s="161"/>
      <c r="DY27" s="161"/>
      <c r="DZ27" s="140" t="str">
        <f>IF(CI25="","",IF(DL8=BO209,"",IF(DL8=BW209,BW214,CD214)))</f>
        <v/>
      </c>
    </row>
    <row r="28" spans="1:130" s="5" customFormat="1" ht="10.5" customHeight="1">
      <c r="A28" s="1"/>
      <c r="B28" s="1"/>
      <c r="C28" s="136"/>
      <c r="D28" s="136"/>
      <c r="E28" s="136"/>
      <c r="F28" s="136"/>
      <c r="G28" s="136"/>
      <c r="H28" s="136"/>
      <c r="I28" s="136"/>
      <c r="J28" s="136"/>
      <c r="K28" s="136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99"/>
      <c r="BP28" s="99"/>
      <c r="BQ28" s="99"/>
      <c r="BR28" s="99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63" t="str">
        <f>IF(B13="","",IF(AX206=0,"",IF(DL9="","","borítótervező részére")))</f>
        <v/>
      </c>
      <c r="CJ28" s="102" t="str">
        <f>IF(CI28="","",IF(DL9="nyugdíjas",BE173,IF(DL9="magánszemély",DA173,IF(DL9="vállalkozás",DK71,IF(DL9=AD211,BE186,"")))))</f>
        <v/>
      </c>
      <c r="CK28" s="102"/>
      <c r="CL28" s="102"/>
      <c r="CM28" s="102"/>
      <c r="CN28" s="102"/>
      <c r="CO28" s="102"/>
      <c r="CP28" s="102"/>
      <c r="CQ28" s="102"/>
      <c r="CR28" s="102"/>
      <c r="CS28" s="102"/>
      <c r="CT28" s="103" t="str">
        <f>IF(CI28="","",IF(DL9="","",IF(DL9=AD208,"nettó (adózott) jövedelem**",IF(DL9=AD209,"nettó (adózott) jövedelem, nyugdíjas",IF(AND(DL9=AD211,DV10&gt;0),"nettó (adózott) jövedelem**",IF(DL9=AD211,"nettó (adózott) jövedelem","számla ellenében*"))))))</f>
        <v/>
      </c>
      <c r="CU28" s="104"/>
      <c r="CV28" s="104"/>
      <c r="CW28" s="1"/>
      <c r="CX28" s="119"/>
      <c r="CY28" s="105"/>
      <c r="CZ28" s="105"/>
      <c r="DA28" s="105"/>
      <c r="DB28" s="105"/>
      <c r="DC28" s="105"/>
      <c r="DD28" s="105"/>
      <c r="DE28" s="105"/>
      <c r="DF28" s="105"/>
      <c r="DG28" s="105"/>
      <c r="DH28" s="105"/>
      <c r="DI28" s="177"/>
      <c r="DJ28" s="177"/>
      <c r="DK28" s="177"/>
      <c r="DL28" s="177"/>
      <c r="DM28" s="177"/>
      <c r="DN28" s="177"/>
      <c r="DO28" s="177"/>
      <c r="DP28" s="178"/>
      <c r="DQ28" s="1"/>
      <c r="DR28" s="1"/>
      <c r="DS28" s="1"/>
      <c r="DT28" s="1"/>
      <c r="DU28" s="1"/>
      <c r="DV28" s="1"/>
      <c r="DW28" s="1"/>
      <c r="DX28" s="1"/>
      <c r="DY28" s="1"/>
      <c r="DZ28" s="188" t="str">
        <f>IF(DU10="","",IF(DV10="","",CONCATENATE(DV10*100,"% személyes munkavégzés, ",(1-DV10)*100,"% szerzői díj")))</f>
        <v/>
      </c>
    </row>
    <row r="29" spans="1:130" s="168" customFormat="1" ht="10.5" customHeight="1">
      <c r="A29" s="165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19"/>
      <c r="AQ29" s="119"/>
      <c r="AR29" s="119"/>
      <c r="AS29" s="119"/>
      <c r="AT29" s="136"/>
      <c r="AU29" s="136"/>
      <c r="AV29" s="136"/>
      <c r="AW29" s="136"/>
      <c r="AX29" s="136"/>
      <c r="AY29" s="189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90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59"/>
      <c r="DQ29" s="165"/>
      <c r="DR29" s="165"/>
      <c r="DS29" s="165"/>
      <c r="DT29" s="165"/>
      <c r="DU29" s="165"/>
      <c r="DV29" s="165"/>
      <c r="DW29" s="165"/>
      <c r="DX29" s="165"/>
      <c r="DY29" s="165"/>
      <c r="DZ29" s="115" t="str">
        <f>IF(CI28="","",IF(DL9=BO200,BO206,IF(DL9=BW200,BW206,IF(DL9=CD200,CD206,CN206))))</f>
        <v/>
      </c>
    </row>
    <row r="30" spans="1:130" s="194" customFormat="1" ht="10.5" customHeight="1">
      <c r="A30" s="192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36"/>
      <c r="AQ30" s="136"/>
      <c r="AR30" s="136"/>
      <c r="AS30" s="136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J30" s="193"/>
      <c r="BK30" s="193"/>
      <c r="BL30" s="193"/>
      <c r="BM30" s="193"/>
      <c r="BN30" s="195" t="str">
        <f>IF(AE16="számla ellenében*","* plusz áfa, ha áfa körös a vállalkozás",IF(CT13="számla ellenében*","* plusz áfa, ha áfa körös a vállalkozás",IF(CT16="számla ellenében*","* plusz áfa, ha áfa körös a vállalkozás",IF(CT19="számla ellenében*","* plusz áfa, ha áfa körös a vállalkozás",IF(CT22="számla ellenében*","* plusz áfa, ha áfa körös a vállalkozás",IF(CT25="számla ellenében*","* plusz áfa, ha áfa körös a vállalkozás",IF(CT28="számla ellenében*","* plusz áfa, ha áfa körös a vállalkozás","")))))))</f>
        <v/>
      </c>
      <c r="BO30" s="193"/>
      <c r="BP30" s="193"/>
      <c r="BQ30" s="193"/>
      <c r="BR30" s="193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84"/>
      <c r="CT30" s="184"/>
      <c r="CU30" s="196"/>
      <c r="CV30" s="196"/>
      <c r="CW30" s="196"/>
      <c r="CX30" s="196"/>
      <c r="CY30" s="196"/>
      <c r="CZ30" s="196"/>
      <c r="DA30" s="196"/>
      <c r="DB30" s="196"/>
      <c r="DC30" s="196"/>
      <c r="DD30" s="196"/>
      <c r="DE30" s="196"/>
      <c r="DF30" s="196"/>
      <c r="DG30" s="196"/>
      <c r="DH30" s="196"/>
      <c r="DI30" s="196"/>
      <c r="DJ30" s="196"/>
      <c r="DK30" s="196"/>
      <c r="DL30" s="196"/>
      <c r="DM30" s="196"/>
      <c r="DN30" s="196"/>
      <c r="DO30" s="196"/>
      <c r="DP30" s="197"/>
      <c r="DQ30" s="192"/>
      <c r="DR30" s="192"/>
      <c r="DS30" s="192"/>
      <c r="DT30" s="192"/>
      <c r="DU30" s="192"/>
      <c r="DV30" s="192"/>
      <c r="DW30" s="192"/>
      <c r="DX30" s="192"/>
      <c r="DY30" s="192"/>
      <c r="DZ30" s="140" t="str">
        <f>IF(CI28="","",IF(DL9=BO209,"",IF(DL9=BW209,BW215,IF(DL9=CD209,CD215,CN215))))</f>
        <v/>
      </c>
    </row>
    <row r="31" spans="1:130" s="5" customFormat="1" ht="10.5" customHeight="1">
      <c r="A31" s="1"/>
      <c r="B31" s="198"/>
      <c r="C31" s="198"/>
      <c r="D31" s="198"/>
      <c r="E31" s="198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200" t="str">
        <f>IF(CT13=C221,C222,IF(CT16=C221,C222,IF(CT19=C221,C222,IF(CT22=C221,C222,IF(CT25=C221,C222,IF(CT28=C221,C222,""))))))</f>
        <v/>
      </c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  <c r="DR31" s="199"/>
      <c r="DS31" s="199"/>
      <c r="DT31" s="199"/>
      <c r="DU31" s="199"/>
      <c r="DV31" s="199"/>
      <c r="DW31" s="199"/>
      <c r="DX31" s="199"/>
      <c r="DY31" s="199"/>
      <c r="DZ31" s="199"/>
    </row>
    <row r="32" spans="1:130" s="201" customFormat="1" ht="6" customHeight="1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202"/>
      <c r="Q32" s="202"/>
      <c r="R32" s="202"/>
      <c r="S32" s="202"/>
      <c r="T32" s="202"/>
      <c r="CS32" s="46"/>
      <c r="CT32" s="46"/>
    </row>
    <row r="33" spans="2:121" s="194" customFormat="1" ht="15.75">
      <c r="B33" s="203" t="s">
        <v>10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204"/>
      <c r="Q33" s="204"/>
      <c r="R33" s="204"/>
      <c r="S33" s="204"/>
      <c r="T33" s="204"/>
      <c r="CS33" s="205"/>
      <c r="CT33" s="205"/>
    </row>
    <row r="34" spans="2:121" s="194" customFormat="1" ht="12.75">
      <c r="B34" s="206" t="s">
        <v>11</v>
      </c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</row>
    <row r="35" spans="2:121" s="194" customFormat="1" ht="12.75">
      <c r="B35" s="206" t="s">
        <v>12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</row>
    <row r="36" spans="2:121" s="194" customFormat="1" ht="12.75">
      <c r="B36" s="207" t="s">
        <v>13</v>
      </c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8"/>
      <c r="BS36" s="208"/>
      <c r="BT36" s="208"/>
      <c r="BU36" s="208"/>
      <c r="BV36" s="208"/>
      <c r="BW36" s="208"/>
      <c r="BX36" s="208"/>
      <c r="BY36" s="208"/>
      <c r="BZ36" s="208"/>
      <c r="CA36" s="208"/>
      <c r="CB36" s="208"/>
      <c r="CC36" s="208"/>
      <c r="CD36" s="208"/>
      <c r="CE36" s="208"/>
      <c r="CF36" s="208"/>
      <c r="CG36" s="208"/>
      <c r="CH36" s="208"/>
      <c r="CI36" s="208"/>
      <c r="CJ36" s="208"/>
      <c r="CK36" s="208"/>
      <c r="CL36" s="208"/>
      <c r="CM36" s="208"/>
      <c r="CN36" s="208"/>
      <c r="CO36" s="208"/>
      <c r="CP36" s="208"/>
      <c r="CQ36" s="208"/>
      <c r="CR36" s="208"/>
      <c r="CS36" s="208"/>
      <c r="CT36" s="208"/>
      <c r="CU36" s="208"/>
      <c r="CV36" s="208"/>
      <c r="CW36" s="208"/>
      <c r="CX36" s="208"/>
      <c r="CY36" s="208"/>
      <c r="CZ36" s="208"/>
      <c r="DA36" s="208"/>
      <c r="DB36" s="208"/>
      <c r="DC36" s="208"/>
      <c r="DD36" s="208"/>
      <c r="DE36" s="208"/>
      <c r="DF36" s="208"/>
      <c r="DG36" s="208"/>
      <c r="DH36" s="208"/>
      <c r="DI36" s="208"/>
      <c r="DJ36" s="208"/>
      <c r="DK36" s="208"/>
      <c r="DL36" s="208"/>
      <c r="DM36" s="208"/>
      <c r="DN36" s="208"/>
      <c r="DO36" s="208"/>
      <c r="DP36" s="208"/>
      <c r="DQ36" s="208"/>
    </row>
    <row r="37" spans="2:121" s="194" customFormat="1" ht="12.75">
      <c r="B37" s="207" t="s">
        <v>14</v>
      </c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  <c r="CW37" s="208"/>
      <c r="CX37" s="208"/>
      <c r="CY37" s="208"/>
      <c r="CZ37" s="208"/>
      <c r="DA37" s="208"/>
      <c r="DB37" s="208"/>
      <c r="DC37" s="208"/>
      <c r="DD37" s="208"/>
      <c r="DE37" s="208"/>
      <c r="DF37" s="208"/>
      <c r="DG37" s="208"/>
      <c r="DH37" s="208"/>
      <c r="DI37" s="208"/>
      <c r="DJ37" s="208"/>
      <c r="DK37" s="208"/>
      <c r="DL37" s="208"/>
      <c r="DM37" s="208"/>
      <c r="DN37" s="208"/>
      <c r="DO37" s="208"/>
      <c r="DP37" s="208"/>
      <c r="DQ37" s="208"/>
    </row>
    <row r="38" spans="2:121" s="194" customFormat="1" ht="12.7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204"/>
      <c r="Q38" s="204"/>
      <c r="R38" s="204"/>
      <c r="S38" s="204"/>
      <c r="T38" s="204"/>
    </row>
    <row r="39" spans="2:121" s="194" customFormat="1" ht="15.75">
      <c r="B39" s="203" t="s">
        <v>15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204"/>
      <c r="Q39" s="204"/>
      <c r="R39" s="204"/>
      <c r="S39" s="204"/>
      <c r="T39" s="204"/>
    </row>
    <row r="40" spans="2:121" s="194" customFormat="1" ht="12.75">
      <c r="B40" s="206" t="s">
        <v>16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204"/>
      <c r="Q40" s="204"/>
      <c r="R40" s="204"/>
      <c r="S40" s="204"/>
      <c r="T40" s="204"/>
    </row>
    <row r="41" spans="2:121" s="194" customFormat="1" ht="12.7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204"/>
      <c r="Q41" s="204"/>
      <c r="R41" s="204"/>
      <c r="S41" s="204"/>
      <c r="T41" s="204"/>
    </row>
    <row r="42" spans="2:121" s="194" customFormat="1" ht="15.75">
      <c r="B42" s="203" t="s">
        <v>17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204"/>
      <c r="Q42" s="204"/>
      <c r="R42" s="204"/>
      <c r="S42" s="204"/>
      <c r="T42" s="204"/>
    </row>
    <row r="43" spans="2:121" s="194" customFormat="1" ht="12.75">
      <c r="B43" s="206" t="s">
        <v>18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204"/>
      <c r="Q43" s="204"/>
      <c r="R43" s="204"/>
      <c r="S43" s="204"/>
      <c r="T43" s="204"/>
    </row>
    <row r="44" spans="2:121" s="194" customFormat="1" ht="12.7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204"/>
      <c r="Q44" s="204"/>
      <c r="R44" s="204"/>
      <c r="S44" s="204"/>
      <c r="T44" s="204"/>
    </row>
    <row r="45" spans="2:121" s="194" customFormat="1" ht="15.75">
      <c r="B45" s="203" t="s">
        <v>19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2:121" s="5" customFormat="1" ht="66.75" customHeight="1">
      <c r="B46" s="209" t="s">
        <v>20</v>
      </c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09"/>
      <c r="BQ46" s="209"/>
      <c r="BR46" s="209"/>
      <c r="BS46" s="209"/>
      <c r="BT46" s="209"/>
      <c r="BU46" s="209"/>
      <c r="BV46" s="209"/>
      <c r="BW46" s="209"/>
      <c r="BX46" s="209"/>
      <c r="BY46" s="209"/>
      <c r="BZ46" s="209"/>
      <c r="CA46" s="209"/>
      <c r="CB46" s="209"/>
      <c r="CC46" s="209"/>
      <c r="CD46" s="209"/>
      <c r="CE46" s="209"/>
      <c r="CF46" s="209"/>
      <c r="CG46" s="209"/>
      <c r="CH46" s="209"/>
      <c r="CI46" s="209"/>
      <c r="CJ46" s="209"/>
      <c r="CK46" s="209"/>
      <c r="CL46" s="209"/>
      <c r="CM46" s="209"/>
      <c r="CN46" s="209"/>
      <c r="CO46" s="209"/>
      <c r="CP46" s="209"/>
      <c r="CQ46" s="209"/>
      <c r="CR46" s="209"/>
      <c r="CS46" s="209"/>
      <c r="CT46" s="209"/>
      <c r="CU46" s="209"/>
      <c r="CV46" s="209"/>
      <c r="CW46" s="209"/>
      <c r="CX46" s="209"/>
      <c r="CY46" s="209"/>
      <c r="CZ46" s="209"/>
      <c r="DA46" s="209"/>
      <c r="DB46" s="209"/>
      <c r="DC46" s="209"/>
      <c r="DD46" s="209"/>
      <c r="DE46" s="209"/>
      <c r="DF46" s="209"/>
      <c r="DG46" s="209"/>
      <c r="DH46" s="209"/>
      <c r="DI46" s="209"/>
      <c r="DJ46" s="209"/>
      <c r="DK46" s="209"/>
      <c r="DL46" s="209"/>
      <c r="DM46" s="209"/>
      <c r="DN46" s="209"/>
      <c r="DO46" s="209"/>
      <c r="DP46" s="209"/>
      <c r="DQ46" s="209"/>
    </row>
    <row r="47" spans="2:121" s="5" customFormat="1" ht="13.5" customHeight="1">
      <c r="B47" s="194" t="s">
        <v>21</v>
      </c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2:121" s="5" customFormat="1" ht="12.75" hidden="1">
      <c r="B48" s="210" t="s">
        <v>22</v>
      </c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32" s="5" customFormat="1" ht="12.75" hidden="1" customHeight="1">
      <c r="B49" s="211" t="s">
        <v>23</v>
      </c>
      <c r="C49" s="194"/>
      <c r="D49" s="194"/>
      <c r="E49" s="194"/>
      <c r="F49" s="194"/>
      <c r="G49" s="194"/>
      <c r="J49" s="194"/>
      <c r="K49" s="194"/>
      <c r="L49" s="194"/>
      <c r="M49" s="194"/>
      <c r="N49" s="194"/>
      <c r="O49" s="194"/>
    </row>
    <row r="50" spans="1:132" s="5" customFormat="1" ht="12.75" hidden="1">
      <c r="B50" s="211"/>
      <c r="C50" s="194"/>
      <c r="D50" s="194"/>
      <c r="E50" s="194"/>
      <c r="F50" s="194"/>
      <c r="G50" s="194"/>
      <c r="I50" s="194" t="s">
        <v>24</v>
      </c>
      <c r="J50" s="194"/>
      <c r="K50" s="194"/>
      <c r="L50" s="194"/>
      <c r="M50" s="194"/>
      <c r="N50" s="194"/>
      <c r="O50" s="194"/>
      <c r="R50" s="212">
        <v>0</v>
      </c>
      <c r="S50" s="213" t="s">
        <v>25</v>
      </c>
      <c r="T50" s="214" t="s">
        <v>26</v>
      </c>
    </row>
    <row r="51" spans="1:132" s="5" customFormat="1" ht="12.75" hidden="1">
      <c r="B51" s="194"/>
      <c r="C51" s="194"/>
      <c r="D51" s="194"/>
      <c r="E51" s="194"/>
      <c r="F51" s="194"/>
      <c r="G51" s="194"/>
      <c r="H51" s="194"/>
      <c r="I51" s="194" t="s">
        <v>27</v>
      </c>
      <c r="J51" s="194"/>
      <c r="K51" s="194"/>
      <c r="L51" s="194"/>
      <c r="M51" s="194"/>
      <c r="N51" s="194"/>
      <c r="O51" s="194"/>
      <c r="R51" s="215">
        <v>15000</v>
      </c>
      <c r="S51" s="213" t="s">
        <v>25</v>
      </c>
      <c r="T51" s="214"/>
    </row>
    <row r="52" spans="1:132" s="5" customFormat="1" ht="12.75" hidden="1">
      <c r="B52" s="194"/>
      <c r="C52" s="194"/>
      <c r="D52" s="194"/>
      <c r="E52" s="194"/>
      <c r="F52" s="194"/>
      <c r="G52" s="194"/>
      <c r="H52" s="194"/>
      <c r="I52" s="194" t="s">
        <v>28</v>
      </c>
      <c r="J52" s="194"/>
      <c r="K52" s="194"/>
      <c r="L52" s="194"/>
      <c r="M52" s="194"/>
      <c r="N52" s="194"/>
      <c r="O52" s="194"/>
      <c r="R52" s="215">
        <v>1500</v>
      </c>
      <c r="S52" s="213" t="s">
        <v>25</v>
      </c>
      <c r="T52" s="214"/>
    </row>
    <row r="53" spans="1:132" s="5" customFormat="1" ht="12.75" hidden="1" customHeight="1">
      <c r="B53" s="210" t="e">
        <f>CONCATENATE("      - Ezen vezérlők alapján számított, átvállalt, szerzőt terhelő szállítási költség összesen az első évben: ",ROUND(#REF!,0)," Ft, a második évben: ",ROUND(#REF!,0)," Ft.")</f>
        <v>#REF!</v>
      </c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</row>
    <row r="54" spans="1:132" s="5" customFormat="1" ht="12.75" hidden="1" customHeight="1">
      <c r="B54" s="210" t="s">
        <v>29</v>
      </c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</row>
    <row r="55" spans="1:132" s="5" customFormat="1"/>
    <row r="56" spans="1:132" s="5" customFormat="1" ht="15.75">
      <c r="B56" s="216" t="s">
        <v>30</v>
      </c>
    </row>
    <row r="57" spans="1:132" s="5" customFormat="1" ht="209.25" customHeight="1">
      <c r="B57" s="209" t="s">
        <v>31</v>
      </c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09"/>
      <c r="BN57" s="209"/>
      <c r="BO57" s="209"/>
      <c r="BP57" s="209"/>
      <c r="BQ57" s="209"/>
      <c r="BR57" s="209"/>
      <c r="BS57" s="209"/>
      <c r="BT57" s="209"/>
      <c r="BU57" s="209"/>
      <c r="BV57" s="209"/>
      <c r="BW57" s="209"/>
      <c r="BX57" s="209"/>
      <c r="BY57" s="209"/>
      <c r="BZ57" s="209"/>
      <c r="CA57" s="209"/>
      <c r="CB57" s="209"/>
      <c r="CC57" s="209"/>
      <c r="CD57" s="209"/>
      <c r="CE57" s="209"/>
      <c r="CF57" s="209"/>
      <c r="CG57" s="209"/>
      <c r="CH57" s="209"/>
      <c r="CI57" s="209"/>
      <c r="CJ57" s="209"/>
      <c r="CK57" s="209"/>
      <c r="CL57" s="209"/>
      <c r="CM57" s="209"/>
      <c r="CN57" s="209"/>
      <c r="CO57" s="209"/>
      <c r="CP57" s="209"/>
      <c r="CQ57" s="209"/>
      <c r="CR57" s="209"/>
      <c r="CS57" s="209"/>
      <c r="CT57" s="209"/>
      <c r="CU57" s="209"/>
      <c r="CV57" s="209"/>
      <c r="CW57" s="209"/>
      <c r="CX57" s="209"/>
      <c r="CY57" s="209"/>
      <c r="CZ57" s="209"/>
      <c r="DA57" s="209"/>
      <c r="DB57" s="209"/>
      <c r="DC57" s="209"/>
      <c r="DD57" s="209"/>
      <c r="DE57" s="209"/>
      <c r="DF57" s="209"/>
      <c r="DG57" s="209"/>
      <c r="DH57" s="209"/>
      <c r="DI57" s="209"/>
      <c r="DJ57" s="209"/>
      <c r="DK57" s="209"/>
      <c r="DL57" s="209"/>
      <c r="DM57" s="209"/>
      <c r="DN57" s="209"/>
      <c r="DO57" s="209"/>
      <c r="DP57" s="209"/>
      <c r="DQ57" s="209"/>
    </row>
    <row r="58" spans="1:132" s="5" customFormat="1" ht="42" customHeight="1">
      <c r="B58" s="217" t="s">
        <v>32</v>
      </c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7"/>
      <c r="CW58" s="217"/>
      <c r="CX58" s="217"/>
      <c r="CY58" s="217"/>
      <c r="CZ58" s="217"/>
      <c r="DA58" s="217"/>
      <c r="DB58" s="217"/>
      <c r="DC58" s="217"/>
      <c r="DD58" s="217"/>
      <c r="DE58" s="217"/>
      <c r="DF58" s="217"/>
      <c r="DG58" s="217"/>
      <c r="DH58" s="217"/>
      <c r="DI58" s="217"/>
      <c r="DJ58" s="217"/>
      <c r="DK58" s="217"/>
      <c r="DL58" s="217"/>
      <c r="DM58" s="217"/>
      <c r="DN58" s="217"/>
      <c r="DO58" s="217"/>
      <c r="DP58" s="217"/>
      <c r="DQ58" s="217"/>
    </row>
    <row r="61" spans="1:132" ht="12.75">
      <c r="A61" s="218"/>
      <c r="B61" s="219" t="s">
        <v>33</v>
      </c>
      <c r="C61" s="219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220"/>
      <c r="BN61" s="220"/>
      <c r="BO61" s="220"/>
      <c r="BP61" s="220"/>
      <c r="BQ61" s="220"/>
      <c r="BR61" s="220"/>
      <c r="BS61" s="220"/>
      <c r="BT61" s="220"/>
      <c r="BU61" s="220"/>
      <c r="BV61" s="220"/>
      <c r="BW61" s="220"/>
      <c r="BX61" s="220"/>
      <c r="BY61" s="220"/>
      <c r="BZ61" s="220"/>
      <c r="CA61" s="220"/>
      <c r="CB61" s="220"/>
      <c r="CC61" s="220"/>
      <c r="CD61" s="220"/>
      <c r="CE61" s="220"/>
      <c r="CF61" s="220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  <c r="DK61" s="220"/>
      <c r="DL61" s="220"/>
      <c r="DM61" s="220"/>
      <c r="DN61" s="220"/>
      <c r="DO61" s="220"/>
      <c r="DP61" s="220"/>
      <c r="DQ61" s="221" t="s">
        <v>34</v>
      </c>
      <c r="EB61" s="222"/>
    </row>
    <row r="62" spans="1:132" ht="12.75">
      <c r="A62" s="218"/>
      <c r="B62" s="223"/>
      <c r="C62" s="223"/>
      <c r="D62" s="224"/>
      <c r="E62" s="224"/>
      <c r="F62" s="224"/>
      <c r="G62" s="224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EB62" s="222"/>
    </row>
    <row r="63" spans="1:132">
      <c r="A63" s="218"/>
      <c r="B63" s="225"/>
      <c r="C63" s="226"/>
      <c r="D63" s="226"/>
      <c r="E63" s="226"/>
      <c r="F63" s="227"/>
      <c r="G63" s="227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  <c r="AM63" s="228"/>
      <c r="AN63" s="228"/>
      <c r="AO63" s="228"/>
      <c r="AP63" s="229"/>
      <c r="AQ63" s="229"/>
      <c r="AR63" s="229"/>
      <c r="AS63" s="229"/>
      <c r="AT63" s="229"/>
      <c r="AU63" s="229"/>
      <c r="AV63" s="229"/>
      <c r="AW63" s="229"/>
      <c r="AX63" s="230" t="s">
        <v>35</v>
      </c>
      <c r="AY63" s="229"/>
      <c r="AZ63" s="229"/>
      <c r="BA63" s="230"/>
      <c r="BB63" s="229"/>
      <c r="BC63" s="229"/>
      <c r="BD63" s="229"/>
      <c r="BE63" s="229"/>
      <c r="BF63" s="229"/>
      <c r="BG63" s="218"/>
      <c r="BH63" s="229"/>
      <c r="BI63" s="229"/>
      <c r="BJ63" s="229"/>
      <c r="BK63" s="229"/>
      <c r="BL63" s="229"/>
      <c r="BM63" s="229"/>
      <c r="BN63" s="229"/>
      <c r="BO63" s="229"/>
      <c r="BP63" s="230" t="s">
        <v>36</v>
      </c>
      <c r="BQ63" s="229"/>
      <c r="BR63" s="229"/>
      <c r="BS63" s="230"/>
      <c r="BT63" s="229"/>
      <c r="BU63" s="229"/>
      <c r="BV63" s="229"/>
      <c r="BW63" s="229"/>
      <c r="BX63" s="229"/>
      <c r="BY63" s="228"/>
      <c r="BZ63" s="229"/>
      <c r="CA63" s="229"/>
      <c r="CB63" s="229"/>
      <c r="CC63" s="229"/>
      <c r="CD63" s="229"/>
      <c r="CE63" s="229"/>
      <c r="CF63" s="229"/>
      <c r="CG63" s="229"/>
      <c r="CH63" s="230" t="s">
        <v>37</v>
      </c>
      <c r="CI63" s="229"/>
      <c r="CJ63" s="229"/>
      <c r="CK63" s="229"/>
      <c r="CL63" s="229"/>
      <c r="CM63" s="229"/>
      <c r="CN63" s="229"/>
      <c r="CO63" s="229"/>
      <c r="CP63" s="229"/>
      <c r="CQ63" s="228"/>
      <c r="CR63" s="229"/>
      <c r="CS63" s="229"/>
      <c r="CT63" s="229"/>
      <c r="CU63" s="229"/>
      <c r="CV63" s="229"/>
      <c r="CW63" s="230"/>
      <c r="CX63" s="229"/>
      <c r="CY63" s="229"/>
      <c r="CZ63" s="230" t="s">
        <v>38</v>
      </c>
      <c r="DA63" s="229"/>
      <c r="DB63" s="229"/>
      <c r="DC63" s="229"/>
      <c r="DD63" s="229"/>
      <c r="DE63" s="229"/>
      <c r="DF63" s="229"/>
      <c r="DG63" s="229"/>
      <c r="DH63" s="229"/>
      <c r="DI63" s="228"/>
      <c r="DK63" s="231"/>
      <c r="DL63" s="231"/>
      <c r="DM63" s="231"/>
      <c r="DN63" s="231"/>
      <c r="DO63" s="231"/>
      <c r="DP63" s="231"/>
      <c r="DQ63" s="231"/>
    </row>
    <row r="64" spans="1:132">
      <c r="A64" s="218"/>
      <c r="B64" s="232" t="s">
        <v>39</v>
      </c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28"/>
      <c r="AP64" s="234"/>
      <c r="AQ64" s="234"/>
      <c r="AR64" s="235" t="s">
        <v>40</v>
      </c>
      <c r="AS64" s="236" t="s">
        <v>41</v>
      </c>
      <c r="AT64" s="236"/>
      <c r="AU64" s="236"/>
      <c r="AV64" s="236"/>
      <c r="AW64" s="236"/>
      <c r="AX64" s="236"/>
      <c r="AY64" s="236"/>
      <c r="AZ64" s="237" t="s">
        <v>42</v>
      </c>
      <c r="BA64" s="237"/>
      <c r="BB64" s="237"/>
      <c r="BC64" s="237"/>
      <c r="BD64" s="237"/>
      <c r="BE64" s="237"/>
      <c r="BF64" s="237"/>
      <c r="BG64" s="218"/>
      <c r="BH64" s="234"/>
      <c r="BI64" s="234"/>
      <c r="BJ64" s="235" t="s">
        <v>40</v>
      </c>
      <c r="BK64" s="236" t="s">
        <v>41</v>
      </c>
      <c r="BL64" s="236"/>
      <c r="BM64" s="236"/>
      <c r="BN64" s="236"/>
      <c r="BO64" s="236"/>
      <c r="BP64" s="236"/>
      <c r="BQ64" s="236"/>
      <c r="BR64" s="237" t="s">
        <v>42</v>
      </c>
      <c r="BS64" s="237"/>
      <c r="BT64" s="237"/>
      <c r="BU64" s="237"/>
      <c r="BV64" s="237"/>
      <c r="BW64" s="237"/>
      <c r="BX64" s="237"/>
      <c r="BY64" s="228"/>
      <c r="BZ64" s="234"/>
      <c r="CA64" s="234"/>
      <c r="CB64" s="235" t="s">
        <v>40</v>
      </c>
      <c r="CC64" s="236" t="s">
        <v>41</v>
      </c>
      <c r="CD64" s="236"/>
      <c r="CE64" s="236"/>
      <c r="CF64" s="236"/>
      <c r="CG64" s="236"/>
      <c r="CH64" s="236"/>
      <c r="CI64" s="236"/>
      <c r="CJ64" s="238" t="s">
        <v>42</v>
      </c>
      <c r="CK64" s="238"/>
      <c r="CL64" s="238"/>
      <c r="CM64" s="238"/>
      <c r="CN64" s="238"/>
      <c r="CO64" s="238"/>
      <c r="CP64" s="238"/>
      <c r="CQ64" s="228"/>
      <c r="CR64" s="234"/>
      <c r="CS64" s="234"/>
      <c r="CT64" s="235" t="s">
        <v>40</v>
      </c>
      <c r="CU64" s="239" t="s">
        <v>41</v>
      </c>
      <c r="CV64" s="239"/>
      <c r="CW64" s="239"/>
      <c r="CX64" s="239"/>
      <c r="CY64" s="239"/>
      <c r="CZ64" s="239"/>
      <c r="DA64" s="239"/>
      <c r="DB64" s="238" t="s">
        <v>42</v>
      </c>
      <c r="DC64" s="238"/>
      <c r="DD64" s="238"/>
      <c r="DE64" s="238"/>
      <c r="DF64" s="238"/>
      <c r="DG64" s="238"/>
      <c r="DH64" s="238"/>
      <c r="DI64" s="228"/>
      <c r="DK64" s="240" t="s">
        <v>43</v>
      </c>
      <c r="DL64" s="240"/>
      <c r="DM64" s="240"/>
      <c r="DN64" s="240"/>
      <c r="DO64" s="240"/>
      <c r="DP64" s="240"/>
      <c r="DQ64" s="240"/>
    </row>
    <row r="65" spans="1:121">
      <c r="A65" s="218"/>
      <c r="B65" s="241" t="s">
        <v>44</v>
      </c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 t="s">
        <v>45</v>
      </c>
      <c r="AO65" s="228"/>
      <c r="AP65" s="242">
        <v>0.15</v>
      </c>
      <c r="AQ65" s="242"/>
      <c r="AR65" s="242"/>
      <c r="AS65" s="243">
        <f>AZ$78*AZ$79</f>
        <v>0</v>
      </c>
      <c r="AT65" s="243"/>
      <c r="AU65" s="243"/>
      <c r="AV65" s="243"/>
      <c r="AW65" s="243"/>
      <c r="AX65" s="243"/>
      <c r="AY65" s="243"/>
      <c r="AZ65" s="244">
        <f>AP65*AS65</f>
        <v>0</v>
      </c>
      <c r="BA65" s="244"/>
      <c r="BB65" s="244"/>
      <c r="BC65" s="244"/>
      <c r="BD65" s="244"/>
      <c r="BE65" s="244"/>
      <c r="BF65" s="244"/>
      <c r="BG65" s="245"/>
      <c r="BH65" s="242">
        <f>AP65</f>
        <v>0.15</v>
      </c>
      <c r="BI65" s="242"/>
      <c r="BJ65" s="242"/>
      <c r="BK65" s="243">
        <f>BR$78*BR$79</f>
        <v>0</v>
      </c>
      <c r="BL65" s="243"/>
      <c r="BM65" s="243"/>
      <c r="BN65" s="243"/>
      <c r="BO65" s="243"/>
      <c r="BP65" s="243"/>
      <c r="BQ65" s="243"/>
      <c r="BR65" s="244">
        <f>BH65*BK65</f>
        <v>0</v>
      </c>
      <c r="BS65" s="244"/>
      <c r="BT65" s="244"/>
      <c r="BU65" s="244"/>
      <c r="BV65" s="244"/>
      <c r="BW65" s="244"/>
      <c r="BX65" s="244"/>
      <c r="BY65" s="246"/>
      <c r="BZ65" s="242">
        <v>0.59</v>
      </c>
      <c r="CA65" s="242"/>
      <c r="CB65" s="242"/>
      <c r="CC65" s="243" t="e">
        <f>CJ$78*CJ$79</f>
        <v>#N/A</v>
      </c>
      <c r="CD65" s="243"/>
      <c r="CE65" s="243"/>
      <c r="CF65" s="243"/>
      <c r="CG65" s="243"/>
      <c r="CH65" s="243"/>
      <c r="CI65" s="243"/>
      <c r="CJ65" s="244" t="e">
        <f>BZ65*CC65</f>
        <v>#N/A</v>
      </c>
      <c r="CK65" s="244"/>
      <c r="CL65" s="244"/>
      <c r="CM65" s="244"/>
      <c r="CN65" s="244"/>
      <c r="CO65" s="244"/>
      <c r="CP65" s="244"/>
      <c r="CQ65" s="246"/>
      <c r="CR65" s="242">
        <f t="shared" ref="CR65:CR71" si="1">BZ65</f>
        <v>0.59</v>
      </c>
      <c r="CS65" s="242"/>
      <c r="CT65" s="242"/>
      <c r="CU65" s="243" t="e">
        <f>DB$78*DB$79</f>
        <v>#N/A</v>
      </c>
      <c r="CV65" s="243"/>
      <c r="CW65" s="243"/>
      <c r="CX65" s="243"/>
      <c r="CY65" s="243"/>
      <c r="CZ65" s="243"/>
      <c r="DA65" s="243"/>
      <c r="DB65" s="244" t="e">
        <f>CR65*CU65</f>
        <v>#N/A</v>
      </c>
      <c r="DC65" s="244"/>
      <c r="DD65" s="244"/>
      <c r="DE65" s="244"/>
      <c r="DF65" s="244"/>
      <c r="DG65" s="244"/>
      <c r="DH65" s="244"/>
      <c r="DI65" s="228"/>
      <c r="DK65" s="244" t="e">
        <f t="shared" ref="DK65:DK74" si="2">AZ65+BR65+CJ65+DB65</f>
        <v>#N/A</v>
      </c>
      <c r="DL65" s="244"/>
      <c r="DM65" s="244"/>
      <c r="DN65" s="244"/>
      <c r="DO65" s="244"/>
      <c r="DP65" s="244"/>
      <c r="DQ65" s="244"/>
    </row>
    <row r="66" spans="1:121">
      <c r="A66" s="218"/>
      <c r="B66" s="247" t="s">
        <v>46</v>
      </c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  <c r="AJ66" s="247"/>
      <c r="AK66" s="247"/>
      <c r="AL66" s="247"/>
      <c r="AM66" s="247"/>
      <c r="AN66" s="247" t="s">
        <v>45</v>
      </c>
      <c r="AO66" s="228"/>
      <c r="AP66" s="248">
        <f t="shared" ref="AP66:AP71" si="3">AX201</f>
        <v>0</v>
      </c>
      <c r="AQ66" s="248"/>
      <c r="AR66" s="248"/>
      <c r="AS66" s="249">
        <f>AZ80</f>
        <v>0</v>
      </c>
      <c r="AT66" s="249"/>
      <c r="AU66" s="249"/>
      <c r="AV66" s="249"/>
      <c r="AW66" s="249"/>
      <c r="AX66" s="249"/>
      <c r="AY66" s="249"/>
      <c r="AZ66" s="250">
        <f t="shared" ref="AZ66:AZ73" si="4">AP66*AS66</f>
        <v>0</v>
      </c>
      <c r="BA66" s="250"/>
      <c r="BB66" s="250"/>
      <c r="BC66" s="250"/>
      <c r="BD66" s="250"/>
      <c r="BE66" s="250"/>
      <c r="BF66" s="250"/>
      <c r="BG66" s="245"/>
      <c r="BH66" s="248">
        <f>AX201</f>
        <v>0</v>
      </c>
      <c r="BI66" s="248"/>
      <c r="BJ66" s="248"/>
      <c r="BK66" s="249">
        <f>BR80</f>
        <v>0</v>
      </c>
      <c r="BL66" s="249"/>
      <c r="BM66" s="249"/>
      <c r="BN66" s="249"/>
      <c r="BO66" s="249"/>
      <c r="BP66" s="249"/>
      <c r="BQ66" s="249"/>
      <c r="BR66" s="250">
        <f t="shared" ref="BR66:BR73" si="5">BH66*BK66</f>
        <v>0</v>
      </c>
      <c r="BS66" s="250"/>
      <c r="BT66" s="250"/>
      <c r="BU66" s="250"/>
      <c r="BV66" s="250"/>
      <c r="BW66" s="250"/>
      <c r="BX66" s="250"/>
      <c r="BY66" s="246"/>
      <c r="BZ66" s="248">
        <f t="shared" ref="BZ66:BZ71" si="6">BH66</f>
        <v>0</v>
      </c>
      <c r="CA66" s="248"/>
      <c r="CB66" s="248"/>
      <c r="CC66" s="249" t="e">
        <f>CJ80</f>
        <v>#N/A</v>
      </c>
      <c r="CD66" s="249"/>
      <c r="CE66" s="249"/>
      <c r="CF66" s="249"/>
      <c r="CG66" s="249"/>
      <c r="CH66" s="249"/>
      <c r="CI66" s="249"/>
      <c r="CJ66" s="250" t="e">
        <f t="shared" ref="CJ66:CJ73" si="7">BZ66*CC66</f>
        <v>#N/A</v>
      </c>
      <c r="CK66" s="250"/>
      <c r="CL66" s="250"/>
      <c r="CM66" s="250"/>
      <c r="CN66" s="250"/>
      <c r="CO66" s="250"/>
      <c r="CP66" s="250"/>
      <c r="CQ66" s="246"/>
      <c r="CR66" s="248">
        <f t="shared" si="1"/>
        <v>0</v>
      </c>
      <c r="CS66" s="248"/>
      <c r="CT66" s="248"/>
      <c r="CU66" s="249" t="e">
        <f>DB80</f>
        <v>#N/A</v>
      </c>
      <c r="CV66" s="249"/>
      <c r="CW66" s="249"/>
      <c r="CX66" s="249"/>
      <c r="CY66" s="249"/>
      <c r="CZ66" s="249"/>
      <c r="DA66" s="249"/>
      <c r="DB66" s="250" t="e">
        <f t="shared" ref="DB66:DB73" si="8">CR66*CU66</f>
        <v>#N/A</v>
      </c>
      <c r="DC66" s="250"/>
      <c r="DD66" s="250"/>
      <c r="DE66" s="250"/>
      <c r="DF66" s="250"/>
      <c r="DG66" s="250"/>
      <c r="DH66" s="250"/>
      <c r="DI66" s="228"/>
      <c r="DK66" s="250" t="e">
        <f t="shared" si="2"/>
        <v>#N/A</v>
      </c>
      <c r="DL66" s="250"/>
      <c r="DM66" s="250"/>
      <c r="DN66" s="250"/>
      <c r="DO66" s="250"/>
      <c r="DP66" s="250"/>
      <c r="DQ66" s="250"/>
    </row>
    <row r="67" spans="1:121">
      <c r="A67" s="218"/>
      <c r="B67" s="241" t="s">
        <v>47</v>
      </c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 t="s">
        <v>45</v>
      </c>
      <c r="AO67" s="228"/>
      <c r="AP67" s="242">
        <f t="shared" si="3"/>
        <v>0</v>
      </c>
      <c r="AQ67" s="242"/>
      <c r="AR67" s="242"/>
      <c r="AS67" s="243">
        <f>AZ80</f>
        <v>0</v>
      </c>
      <c r="AT67" s="243"/>
      <c r="AU67" s="243"/>
      <c r="AV67" s="243"/>
      <c r="AW67" s="243"/>
      <c r="AX67" s="243"/>
      <c r="AY67" s="243"/>
      <c r="AZ67" s="244">
        <f t="shared" si="4"/>
        <v>0</v>
      </c>
      <c r="BA67" s="244"/>
      <c r="BB67" s="244"/>
      <c r="BC67" s="244"/>
      <c r="BD67" s="244"/>
      <c r="BE67" s="244"/>
      <c r="BF67" s="244"/>
      <c r="BG67" s="245"/>
      <c r="BH67" s="242">
        <f>AX202</f>
        <v>0</v>
      </c>
      <c r="BI67" s="242"/>
      <c r="BJ67" s="242"/>
      <c r="BK67" s="243">
        <f>BR80</f>
        <v>0</v>
      </c>
      <c r="BL67" s="243"/>
      <c r="BM67" s="243"/>
      <c r="BN67" s="243"/>
      <c r="BO67" s="243"/>
      <c r="BP67" s="243"/>
      <c r="BQ67" s="243"/>
      <c r="BR67" s="244">
        <f t="shared" si="5"/>
        <v>0</v>
      </c>
      <c r="BS67" s="244"/>
      <c r="BT67" s="244"/>
      <c r="BU67" s="244"/>
      <c r="BV67" s="244"/>
      <c r="BW67" s="244"/>
      <c r="BX67" s="244"/>
      <c r="BY67" s="246"/>
      <c r="BZ67" s="242">
        <f t="shared" si="6"/>
        <v>0</v>
      </c>
      <c r="CA67" s="242"/>
      <c r="CB67" s="242"/>
      <c r="CC67" s="243" t="e">
        <f>CJ80</f>
        <v>#N/A</v>
      </c>
      <c r="CD67" s="243"/>
      <c r="CE67" s="243"/>
      <c r="CF67" s="243"/>
      <c r="CG67" s="243"/>
      <c r="CH67" s="243"/>
      <c r="CI67" s="243"/>
      <c r="CJ67" s="244" t="e">
        <f t="shared" si="7"/>
        <v>#N/A</v>
      </c>
      <c r="CK67" s="244"/>
      <c r="CL67" s="244"/>
      <c r="CM67" s="244"/>
      <c r="CN67" s="244"/>
      <c r="CO67" s="244"/>
      <c r="CP67" s="244"/>
      <c r="CQ67" s="246"/>
      <c r="CR67" s="242">
        <f t="shared" si="1"/>
        <v>0</v>
      </c>
      <c r="CS67" s="242"/>
      <c r="CT67" s="242"/>
      <c r="CU67" s="243" t="e">
        <f>DB80</f>
        <v>#N/A</v>
      </c>
      <c r="CV67" s="243"/>
      <c r="CW67" s="243"/>
      <c r="CX67" s="243"/>
      <c r="CY67" s="243"/>
      <c r="CZ67" s="243"/>
      <c r="DA67" s="243"/>
      <c r="DB67" s="244" t="e">
        <f t="shared" si="8"/>
        <v>#N/A</v>
      </c>
      <c r="DC67" s="244"/>
      <c r="DD67" s="244"/>
      <c r="DE67" s="244"/>
      <c r="DF67" s="244"/>
      <c r="DG67" s="244"/>
      <c r="DH67" s="244"/>
      <c r="DI67" s="228"/>
      <c r="DK67" s="244" t="e">
        <f t="shared" si="2"/>
        <v>#N/A</v>
      </c>
      <c r="DL67" s="244"/>
      <c r="DM67" s="244"/>
      <c r="DN67" s="244"/>
      <c r="DO67" s="244"/>
      <c r="DP67" s="244"/>
      <c r="DQ67" s="244"/>
    </row>
    <row r="68" spans="1:121">
      <c r="A68" s="218"/>
      <c r="B68" s="247" t="s">
        <v>48</v>
      </c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7"/>
      <c r="AK68" s="247"/>
      <c r="AL68" s="247"/>
      <c r="AM68" s="247"/>
      <c r="AN68" s="247" t="s">
        <v>45</v>
      </c>
      <c r="AO68" s="228"/>
      <c r="AP68" s="248">
        <f t="shared" si="3"/>
        <v>0</v>
      </c>
      <c r="AQ68" s="248"/>
      <c r="AR68" s="248"/>
      <c r="AS68" s="249">
        <f>AZ80</f>
        <v>0</v>
      </c>
      <c r="AT68" s="249"/>
      <c r="AU68" s="249"/>
      <c r="AV68" s="249"/>
      <c r="AW68" s="249"/>
      <c r="AX68" s="249"/>
      <c r="AY68" s="249"/>
      <c r="AZ68" s="250">
        <f>AP68*AS68</f>
        <v>0</v>
      </c>
      <c r="BA68" s="250"/>
      <c r="BB68" s="250"/>
      <c r="BC68" s="250"/>
      <c r="BD68" s="250"/>
      <c r="BE68" s="250"/>
      <c r="BF68" s="250"/>
      <c r="BG68" s="245"/>
      <c r="BH68" s="248">
        <f>AX203</f>
        <v>0</v>
      </c>
      <c r="BI68" s="248"/>
      <c r="BJ68" s="248"/>
      <c r="BK68" s="249">
        <f>BR80</f>
        <v>0</v>
      </c>
      <c r="BL68" s="249"/>
      <c r="BM68" s="249"/>
      <c r="BN68" s="249"/>
      <c r="BO68" s="249"/>
      <c r="BP68" s="249"/>
      <c r="BQ68" s="249"/>
      <c r="BR68" s="250">
        <f>BH68*BK68</f>
        <v>0</v>
      </c>
      <c r="BS68" s="250"/>
      <c r="BT68" s="250"/>
      <c r="BU68" s="250"/>
      <c r="BV68" s="250"/>
      <c r="BW68" s="250"/>
      <c r="BX68" s="250"/>
      <c r="BY68" s="246"/>
      <c r="BZ68" s="248">
        <f t="shared" si="6"/>
        <v>0</v>
      </c>
      <c r="CA68" s="248"/>
      <c r="CB68" s="248"/>
      <c r="CC68" s="249" t="e">
        <f>CJ80</f>
        <v>#N/A</v>
      </c>
      <c r="CD68" s="249"/>
      <c r="CE68" s="249"/>
      <c r="CF68" s="249"/>
      <c r="CG68" s="249"/>
      <c r="CH68" s="249"/>
      <c r="CI68" s="249"/>
      <c r="CJ68" s="250" t="e">
        <f>BZ68*CC68</f>
        <v>#N/A</v>
      </c>
      <c r="CK68" s="250"/>
      <c r="CL68" s="250"/>
      <c r="CM68" s="250"/>
      <c r="CN68" s="250"/>
      <c r="CO68" s="250"/>
      <c r="CP68" s="250"/>
      <c r="CQ68" s="246"/>
      <c r="CR68" s="248">
        <f>BZ68</f>
        <v>0</v>
      </c>
      <c r="CS68" s="248"/>
      <c r="CT68" s="248"/>
      <c r="CU68" s="249" t="e">
        <f>DB80</f>
        <v>#N/A</v>
      </c>
      <c r="CV68" s="249"/>
      <c r="CW68" s="249"/>
      <c r="CX68" s="249"/>
      <c r="CY68" s="249"/>
      <c r="CZ68" s="249"/>
      <c r="DA68" s="249"/>
      <c r="DB68" s="250" t="e">
        <f>CR68*CU68</f>
        <v>#N/A</v>
      </c>
      <c r="DC68" s="250"/>
      <c r="DD68" s="250"/>
      <c r="DE68" s="250"/>
      <c r="DF68" s="250"/>
      <c r="DG68" s="250"/>
      <c r="DH68" s="250"/>
      <c r="DI68" s="228"/>
      <c r="DK68" s="250" t="e">
        <f>AZ68+BR68+CJ68+DB68</f>
        <v>#N/A</v>
      </c>
      <c r="DL68" s="250"/>
      <c r="DM68" s="250"/>
      <c r="DN68" s="250"/>
      <c r="DO68" s="250"/>
      <c r="DP68" s="250"/>
      <c r="DQ68" s="250"/>
    </row>
    <row r="69" spans="1:121">
      <c r="A69" s="218"/>
      <c r="B69" s="241" t="s">
        <v>49</v>
      </c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 t="s">
        <v>45</v>
      </c>
      <c r="AO69" s="228"/>
      <c r="AP69" s="242">
        <f t="shared" si="3"/>
        <v>0</v>
      </c>
      <c r="AQ69" s="242"/>
      <c r="AR69" s="242"/>
      <c r="AS69" s="243">
        <f>AZ80</f>
        <v>0</v>
      </c>
      <c r="AT69" s="243"/>
      <c r="AU69" s="243"/>
      <c r="AV69" s="243"/>
      <c r="AW69" s="243"/>
      <c r="AX69" s="243"/>
      <c r="AY69" s="243"/>
      <c r="AZ69" s="244">
        <f t="shared" si="4"/>
        <v>0</v>
      </c>
      <c r="BA69" s="244"/>
      <c r="BB69" s="244"/>
      <c r="BC69" s="244"/>
      <c r="BD69" s="244"/>
      <c r="BE69" s="244"/>
      <c r="BF69" s="244"/>
      <c r="BG69" s="245"/>
      <c r="BH69" s="242">
        <f>AX204</f>
        <v>0</v>
      </c>
      <c r="BI69" s="242"/>
      <c r="BJ69" s="242"/>
      <c r="BK69" s="243">
        <f>BR80</f>
        <v>0</v>
      </c>
      <c r="BL69" s="243"/>
      <c r="BM69" s="243"/>
      <c r="BN69" s="243"/>
      <c r="BO69" s="243"/>
      <c r="BP69" s="243"/>
      <c r="BQ69" s="243"/>
      <c r="BR69" s="244">
        <f t="shared" si="5"/>
        <v>0</v>
      </c>
      <c r="BS69" s="244"/>
      <c r="BT69" s="244"/>
      <c r="BU69" s="244"/>
      <c r="BV69" s="244"/>
      <c r="BW69" s="244"/>
      <c r="BX69" s="244"/>
      <c r="BY69" s="246"/>
      <c r="BZ69" s="242">
        <f t="shared" si="6"/>
        <v>0</v>
      </c>
      <c r="CA69" s="242"/>
      <c r="CB69" s="242"/>
      <c r="CC69" s="243" t="e">
        <f>CJ80</f>
        <v>#N/A</v>
      </c>
      <c r="CD69" s="243"/>
      <c r="CE69" s="243"/>
      <c r="CF69" s="243"/>
      <c r="CG69" s="243"/>
      <c r="CH69" s="243"/>
      <c r="CI69" s="243"/>
      <c r="CJ69" s="244" t="e">
        <f t="shared" si="7"/>
        <v>#N/A</v>
      </c>
      <c r="CK69" s="244"/>
      <c r="CL69" s="244"/>
      <c r="CM69" s="244"/>
      <c r="CN69" s="244"/>
      <c r="CO69" s="244"/>
      <c r="CP69" s="244"/>
      <c r="CQ69" s="246"/>
      <c r="CR69" s="242">
        <f t="shared" si="1"/>
        <v>0</v>
      </c>
      <c r="CS69" s="242"/>
      <c r="CT69" s="242"/>
      <c r="CU69" s="243" t="e">
        <f>DB80</f>
        <v>#N/A</v>
      </c>
      <c r="CV69" s="243"/>
      <c r="CW69" s="243"/>
      <c r="CX69" s="243"/>
      <c r="CY69" s="243"/>
      <c r="CZ69" s="243"/>
      <c r="DA69" s="243"/>
      <c r="DB69" s="244" t="e">
        <f t="shared" si="8"/>
        <v>#N/A</v>
      </c>
      <c r="DC69" s="244"/>
      <c r="DD69" s="244"/>
      <c r="DE69" s="244"/>
      <c r="DF69" s="244"/>
      <c r="DG69" s="244"/>
      <c r="DH69" s="244"/>
      <c r="DI69" s="228"/>
      <c r="DK69" s="244" t="e">
        <f t="shared" si="2"/>
        <v>#N/A</v>
      </c>
      <c r="DL69" s="244"/>
      <c r="DM69" s="244"/>
      <c r="DN69" s="244"/>
      <c r="DO69" s="244"/>
      <c r="DP69" s="244"/>
      <c r="DQ69" s="244"/>
    </row>
    <row r="70" spans="1:121">
      <c r="A70" s="218"/>
      <c r="B70" s="247" t="s">
        <v>50</v>
      </c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 t="s">
        <v>45</v>
      </c>
      <c r="AO70" s="228"/>
      <c r="AP70" s="248">
        <f t="shared" si="3"/>
        <v>0</v>
      </c>
      <c r="AQ70" s="248"/>
      <c r="AR70" s="248"/>
      <c r="AS70" s="249">
        <f>AZ80</f>
        <v>0</v>
      </c>
      <c r="AT70" s="249"/>
      <c r="AU70" s="249"/>
      <c r="AV70" s="249"/>
      <c r="AW70" s="249"/>
      <c r="AX70" s="249"/>
      <c r="AY70" s="249"/>
      <c r="AZ70" s="250">
        <f t="shared" si="4"/>
        <v>0</v>
      </c>
      <c r="BA70" s="250"/>
      <c r="BB70" s="250"/>
      <c r="BC70" s="250"/>
      <c r="BD70" s="250"/>
      <c r="BE70" s="250"/>
      <c r="BF70" s="250"/>
      <c r="BG70" s="245"/>
      <c r="BH70" s="248">
        <f>AP70</f>
        <v>0</v>
      </c>
      <c r="BI70" s="248"/>
      <c r="BJ70" s="248"/>
      <c r="BK70" s="249">
        <f>BR80</f>
        <v>0</v>
      </c>
      <c r="BL70" s="249"/>
      <c r="BM70" s="249"/>
      <c r="BN70" s="249"/>
      <c r="BO70" s="249"/>
      <c r="BP70" s="249"/>
      <c r="BQ70" s="249"/>
      <c r="BR70" s="250">
        <f t="shared" si="5"/>
        <v>0</v>
      </c>
      <c r="BS70" s="250"/>
      <c r="BT70" s="250"/>
      <c r="BU70" s="250"/>
      <c r="BV70" s="250"/>
      <c r="BW70" s="250"/>
      <c r="BX70" s="250"/>
      <c r="BY70" s="246"/>
      <c r="BZ70" s="248">
        <f t="shared" si="6"/>
        <v>0</v>
      </c>
      <c r="CA70" s="248"/>
      <c r="CB70" s="248"/>
      <c r="CC70" s="249" t="e">
        <f>CJ80</f>
        <v>#N/A</v>
      </c>
      <c r="CD70" s="249"/>
      <c r="CE70" s="249"/>
      <c r="CF70" s="249"/>
      <c r="CG70" s="249"/>
      <c r="CH70" s="249"/>
      <c r="CI70" s="249"/>
      <c r="CJ70" s="250" t="e">
        <f t="shared" si="7"/>
        <v>#N/A</v>
      </c>
      <c r="CK70" s="250"/>
      <c r="CL70" s="250"/>
      <c r="CM70" s="250"/>
      <c r="CN70" s="250"/>
      <c r="CO70" s="250"/>
      <c r="CP70" s="250"/>
      <c r="CQ70" s="246"/>
      <c r="CR70" s="248">
        <f t="shared" si="1"/>
        <v>0</v>
      </c>
      <c r="CS70" s="248"/>
      <c r="CT70" s="248"/>
      <c r="CU70" s="249" t="e">
        <f>DB80</f>
        <v>#N/A</v>
      </c>
      <c r="CV70" s="249"/>
      <c r="CW70" s="249"/>
      <c r="CX70" s="249"/>
      <c r="CY70" s="249"/>
      <c r="CZ70" s="249"/>
      <c r="DA70" s="249"/>
      <c r="DB70" s="250" t="e">
        <f t="shared" si="8"/>
        <v>#N/A</v>
      </c>
      <c r="DC70" s="250"/>
      <c r="DD70" s="250"/>
      <c r="DE70" s="250"/>
      <c r="DF70" s="250"/>
      <c r="DG70" s="250"/>
      <c r="DH70" s="250"/>
      <c r="DI70" s="228"/>
      <c r="DK70" s="250" t="e">
        <f t="shared" si="2"/>
        <v>#N/A</v>
      </c>
      <c r="DL70" s="250"/>
      <c r="DM70" s="250"/>
      <c r="DN70" s="250"/>
      <c r="DO70" s="250"/>
      <c r="DP70" s="250"/>
      <c r="DQ70" s="250"/>
    </row>
    <row r="71" spans="1:121">
      <c r="A71" s="218"/>
      <c r="B71" s="241" t="s">
        <v>51</v>
      </c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 t="s">
        <v>45</v>
      </c>
      <c r="AO71" s="228"/>
      <c r="AP71" s="242">
        <f t="shared" si="3"/>
        <v>0</v>
      </c>
      <c r="AQ71" s="242"/>
      <c r="AR71" s="242"/>
      <c r="AS71" s="243">
        <f>AZ80</f>
        <v>0</v>
      </c>
      <c r="AT71" s="243"/>
      <c r="AU71" s="243"/>
      <c r="AV71" s="243"/>
      <c r="AW71" s="243"/>
      <c r="AX71" s="243"/>
      <c r="AY71" s="243"/>
      <c r="AZ71" s="244">
        <f t="shared" si="4"/>
        <v>0</v>
      </c>
      <c r="BA71" s="244"/>
      <c r="BB71" s="244"/>
      <c r="BC71" s="244"/>
      <c r="BD71" s="244"/>
      <c r="BE71" s="244"/>
      <c r="BF71" s="244"/>
      <c r="BG71" s="245"/>
      <c r="BH71" s="242">
        <f>AP71</f>
        <v>0</v>
      </c>
      <c r="BI71" s="242"/>
      <c r="BJ71" s="242"/>
      <c r="BK71" s="243">
        <f>BR80</f>
        <v>0</v>
      </c>
      <c r="BL71" s="243"/>
      <c r="BM71" s="243"/>
      <c r="BN71" s="243"/>
      <c r="BO71" s="243"/>
      <c r="BP71" s="243"/>
      <c r="BQ71" s="243"/>
      <c r="BR71" s="244">
        <f t="shared" si="5"/>
        <v>0</v>
      </c>
      <c r="BS71" s="244"/>
      <c r="BT71" s="244"/>
      <c r="BU71" s="244"/>
      <c r="BV71" s="244"/>
      <c r="BW71" s="244"/>
      <c r="BX71" s="244"/>
      <c r="BY71" s="246"/>
      <c r="BZ71" s="242">
        <f t="shared" si="6"/>
        <v>0</v>
      </c>
      <c r="CA71" s="242"/>
      <c r="CB71" s="242"/>
      <c r="CC71" s="243" t="e">
        <f>CJ80</f>
        <v>#N/A</v>
      </c>
      <c r="CD71" s="243"/>
      <c r="CE71" s="243"/>
      <c r="CF71" s="243"/>
      <c r="CG71" s="243"/>
      <c r="CH71" s="243"/>
      <c r="CI71" s="243"/>
      <c r="CJ71" s="244" t="e">
        <f t="shared" si="7"/>
        <v>#N/A</v>
      </c>
      <c r="CK71" s="244"/>
      <c r="CL71" s="244"/>
      <c r="CM71" s="244"/>
      <c r="CN71" s="244"/>
      <c r="CO71" s="244"/>
      <c r="CP71" s="244"/>
      <c r="CQ71" s="246"/>
      <c r="CR71" s="242">
        <f t="shared" si="1"/>
        <v>0</v>
      </c>
      <c r="CS71" s="242"/>
      <c r="CT71" s="242"/>
      <c r="CU71" s="243" t="e">
        <f>DB80</f>
        <v>#N/A</v>
      </c>
      <c r="CV71" s="243"/>
      <c r="CW71" s="243"/>
      <c r="CX71" s="243"/>
      <c r="CY71" s="243"/>
      <c r="CZ71" s="243"/>
      <c r="DA71" s="243"/>
      <c r="DB71" s="244" t="e">
        <f t="shared" si="8"/>
        <v>#N/A</v>
      </c>
      <c r="DC71" s="244"/>
      <c r="DD71" s="244"/>
      <c r="DE71" s="244"/>
      <c r="DF71" s="244"/>
      <c r="DG71" s="244"/>
      <c r="DH71" s="244"/>
      <c r="DI71" s="228"/>
      <c r="DK71" s="244" t="e">
        <f t="shared" si="2"/>
        <v>#N/A</v>
      </c>
      <c r="DL71" s="244"/>
      <c r="DM71" s="244"/>
      <c r="DN71" s="244"/>
      <c r="DO71" s="244"/>
      <c r="DP71" s="244"/>
      <c r="DQ71" s="244"/>
    </row>
    <row r="72" spans="1:121">
      <c r="A72" s="218"/>
      <c r="B72" s="247" t="s">
        <v>52</v>
      </c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7"/>
      <c r="AK72" s="247"/>
      <c r="AL72" s="247"/>
      <c r="AM72" s="247"/>
      <c r="AN72" s="247"/>
      <c r="AO72" s="228"/>
      <c r="AP72" s="248">
        <f>$H$218</f>
        <v>0.13</v>
      </c>
      <c r="AQ72" s="248"/>
      <c r="AR72" s="248"/>
      <c r="AS72" s="249">
        <f>AZ84</f>
        <v>0</v>
      </c>
      <c r="AT72" s="249"/>
      <c r="AU72" s="249"/>
      <c r="AV72" s="249"/>
      <c r="AW72" s="249"/>
      <c r="AX72" s="249"/>
      <c r="AY72" s="249"/>
      <c r="AZ72" s="250">
        <f t="shared" si="4"/>
        <v>0</v>
      </c>
      <c r="BA72" s="250"/>
      <c r="BB72" s="250"/>
      <c r="BC72" s="250"/>
      <c r="BD72" s="250"/>
      <c r="BE72" s="250"/>
      <c r="BF72" s="250"/>
      <c r="BG72" s="245"/>
      <c r="BH72" s="248">
        <f>$H$218</f>
        <v>0.13</v>
      </c>
      <c r="BI72" s="248"/>
      <c r="BJ72" s="248"/>
      <c r="BK72" s="249">
        <f>BR84</f>
        <v>0</v>
      </c>
      <c r="BL72" s="249"/>
      <c r="BM72" s="249"/>
      <c r="BN72" s="249"/>
      <c r="BO72" s="249"/>
      <c r="BP72" s="249"/>
      <c r="BQ72" s="249"/>
      <c r="BR72" s="250">
        <f t="shared" si="5"/>
        <v>0</v>
      </c>
      <c r="BS72" s="250"/>
      <c r="BT72" s="250"/>
      <c r="BU72" s="250"/>
      <c r="BV72" s="250"/>
      <c r="BW72" s="250"/>
      <c r="BX72" s="250"/>
      <c r="BY72" s="246"/>
      <c r="BZ72" s="248">
        <f>$H$218</f>
        <v>0.13</v>
      </c>
      <c r="CA72" s="248"/>
      <c r="CB72" s="248"/>
      <c r="CC72" s="249" t="e">
        <f>CJ84</f>
        <v>#N/A</v>
      </c>
      <c r="CD72" s="249"/>
      <c r="CE72" s="249"/>
      <c r="CF72" s="249"/>
      <c r="CG72" s="249"/>
      <c r="CH72" s="249"/>
      <c r="CI72" s="249"/>
      <c r="CJ72" s="250" t="e">
        <f t="shared" si="7"/>
        <v>#N/A</v>
      </c>
      <c r="CK72" s="250"/>
      <c r="CL72" s="250"/>
      <c r="CM72" s="250"/>
      <c r="CN72" s="250"/>
      <c r="CO72" s="250"/>
      <c r="CP72" s="250"/>
      <c r="CQ72" s="246"/>
      <c r="CR72" s="248">
        <f>$H$218</f>
        <v>0.13</v>
      </c>
      <c r="CS72" s="248"/>
      <c r="CT72" s="248"/>
      <c r="CU72" s="249" t="e">
        <f>DB84</f>
        <v>#N/A</v>
      </c>
      <c r="CV72" s="249"/>
      <c r="CW72" s="249"/>
      <c r="CX72" s="249"/>
      <c r="CY72" s="249"/>
      <c r="CZ72" s="249"/>
      <c r="DA72" s="249"/>
      <c r="DB72" s="250" t="e">
        <f t="shared" si="8"/>
        <v>#N/A</v>
      </c>
      <c r="DC72" s="250"/>
      <c r="DD72" s="250"/>
      <c r="DE72" s="250"/>
      <c r="DF72" s="250"/>
      <c r="DG72" s="250"/>
      <c r="DH72" s="250"/>
      <c r="DI72" s="228"/>
      <c r="DK72" s="250" t="e">
        <f t="shared" si="2"/>
        <v>#N/A</v>
      </c>
      <c r="DL72" s="250"/>
      <c r="DM72" s="250"/>
      <c r="DN72" s="250"/>
      <c r="DO72" s="250"/>
      <c r="DP72" s="250"/>
      <c r="DQ72" s="250"/>
    </row>
    <row r="73" spans="1:121">
      <c r="A73" s="218"/>
      <c r="B73" s="241" t="s">
        <v>53</v>
      </c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28"/>
      <c r="AP73" s="242">
        <v>0.15</v>
      </c>
      <c r="AQ73" s="242"/>
      <c r="AR73" s="242"/>
      <c r="AS73" s="243">
        <f>AZ84</f>
        <v>0</v>
      </c>
      <c r="AT73" s="243"/>
      <c r="AU73" s="243"/>
      <c r="AV73" s="243"/>
      <c r="AW73" s="243"/>
      <c r="AX73" s="243"/>
      <c r="AY73" s="243"/>
      <c r="AZ73" s="244">
        <f t="shared" si="4"/>
        <v>0</v>
      </c>
      <c r="BA73" s="244"/>
      <c r="BB73" s="244"/>
      <c r="BC73" s="244"/>
      <c r="BD73" s="244"/>
      <c r="BE73" s="244"/>
      <c r="BF73" s="244"/>
      <c r="BG73" s="245"/>
      <c r="BH73" s="242">
        <v>0.15</v>
      </c>
      <c r="BI73" s="242"/>
      <c r="BJ73" s="242"/>
      <c r="BK73" s="243">
        <f>BR84</f>
        <v>0</v>
      </c>
      <c r="BL73" s="243"/>
      <c r="BM73" s="243"/>
      <c r="BN73" s="243"/>
      <c r="BO73" s="243"/>
      <c r="BP73" s="243"/>
      <c r="BQ73" s="243"/>
      <c r="BR73" s="244">
        <f t="shared" si="5"/>
        <v>0</v>
      </c>
      <c r="BS73" s="244"/>
      <c r="BT73" s="244"/>
      <c r="BU73" s="244"/>
      <c r="BV73" s="244"/>
      <c r="BW73" s="244"/>
      <c r="BX73" s="244"/>
      <c r="BY73" s="246"/>
      <c r="BZ73" s="242">
        <v>0.15</v>
      </c>
      <c r="CA73" s="242"/>
      <c r="CB73" s="242"/>
      <c r="CC73" s="243" t="e">
        <f>CJ84</f>
        <v>#N/A</v>
      </c>
      <c r="CD73" s="243"/>
      <c r="CE73" s="243"/>
      <c r="CF73" s="243"/>
      <c r="CG73" s="243"/>
      <c r="CH73" s="243"/>
      <c r="CI73" s="243"/>
      <c r="CJ73" s="244" t="e">
        <f t="shared" si="7"/>
        <v>#N/A</v>
      </c>
      <c r="CK73" s="244"/>
      <c r="CL73" s="244"/>
      <c r="CM73" s="244"/>
      <c r="CN73" s="244"/>
      <c r="CO73" s="244"/>
      <c r="CP73" s="244"/>
      <c r="CQ73" s="246"/>
      <c r="CR73" s="242">
        <v>0.15</v>
      </c>
      <c r="CS73" s="242"/>
      <c r="CT73" s="242"/>
      <c r="CU73" s="243" t="e">
        <f>DB84</f>
        <v>#N/A</v>
      </c>
      <c r="CV73" s="243"/>
      <c r="CW73" s="243"/>
      <c r="CX73" s="243"/>
      <c r="CY73" s="243"/>
      <c r="CZ73" s="243"/>
      <c r="DA73" s="243"/>
      <c r="DB73" s="244" t="e">
        <f t="shared" si="8"/>
        <v>#N/A</v>
      </c>
      <c r="DC73" s="244"/>
      <c r="DD73" s="244"/>
      <c r="DE73" s="244"/>
      <c r="DF73" s="244"/>
      <c r="DG73" s="244"/>
      <c r="DH73" s="244"/>
      <c r="DI73" s="228"/>
      <c r="DK73" s="244" t="e">
        <f t="shared" si="2"/>
        <v>#N/A</v>
      </c>
      <c r="DL73" s="244"/>
      <c r="DM73" s="244"/>
      <c r="DN73" s="244"/>
      <c r="DO73" s="244"/>
      <c r="DP73" s="244"/>
      <c r="DQ73" s="244"/>
    </row>
    <row r="74" spans="1:121">
      <c r="A74" s="218"/>
      <c r="B74" s="251" t="s">
        <v>54</v>
      </c>
      <c r="C74" s="251"/>
      <c r="D74" s="251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  <c r="AK74" s="251"/>
      <c r="AL74" s="251"/>
      <c r="AM74" s="251"/>
      <c r="AN74" s="251"/>
      <c r="AO74" s="228"/>
      <c r="AP74" s="252"/>
      <c r="AQ74" s="253"/>
      <c r="AR74" s="253"/>
      <c r="AS74" s="254"/>
      <c r="AT74" s="253"/>
      <c r="AU74" s="253"/>
      <c r="AV74" s="253"/>
      <c r="AW74" s="253"/>
      <c r="AX74" s="254"/>
      <c r="AY74" s="254"/>
      <c r="AZ74" s="255">
        <f>AS65-SUM(AZ65:BF73)</f>
        <v>0</v>
      </c>
      <c r="BA74" s="255"/>
      <c r="BB74" s="255"/>
      <c r="BC74" s="255"/>
      <c r="BD74" s="255"/>
      <c r="BE74" s="255"/>
      <c r="BF74" s="255"/>
      <c r="BG74" s="228"/>
      <c r="BH74" s="252"/>
      <c r="BI74" s="253"/>
      <c r="BJ74" s="253"/>
      <c r="BK74" s="254"/>
      <c r="BL74" s="253"/>
      <c r="BM74" s="253"/>
      <c r="BN74" s="253"/>
      <c r="BO74" s="253"/>
      <c r="BP74" s="254"/>
      <c r="BQ74" s="254"/>
      <c r="BR74" s="255">
        <f>BK65-SUM(BR65:BX73)</f>
        <v>0</v>
      </c>
      <c r="BS74" s="255"/>
      <c r="BT74" s="255"/>
      <c r="BU74" s="255"/>
      <c r="BV74" s="255"/>
      <c r="BW74" s="255"/>
      <c r="BX74" s="255"/>
      <c r="BY74" s="228"/>
      <c r="BZ74" s="256"/>
      <c r="CA74" s="256"/>
      <c r="CB74" s="256"/>
      <c r="CC74" s="257"/>
      <c r="CD74" s="258"/>
      <c r="CE74" s="258"/>
      <c r="CF74" s="258"/>
      <c r="CG74" s="258"/>
      <c r="CH74" s="258"/>
      <c r="CI74" s="258"/>
      <c r="CJ74" s="255" t="e">
        <f>CC65-SUM(CJ65:CP73)</f>
        <v>#N/A</v>
      </c>
      <c r="CK74" s="255"/>
      <c r="CL74" s="255"/>
      <c r="CM74" s="255"/>
      <c r="CN74" s="255"/>
      <c r="CO74" s="255"/>
      <c r="CP74" s="255"/>
      <c r="CQ74" s="228"/>
      <c r="CR74" s="257"/>
      <c r="CS74" s="257"/>
      <c r="CT74" s="257"/>
      <c r="CU74" s="257"/>
      <c r="CV74" s="257"/>
      <c r="CW74" s="257"/>
      <c r="CX74" s="257"/>
      <c r="CY74" s="257"/>
      <c r="CZ74" s="257"/>
      <c r="DA74" s="254"/>
      <c r="DB74" s="255" t="e">
        <f>CU65-SUM(DB65:DH73)</f>
        <v>#N/A</v>
      </c>
      <c r="DC74" s="255"/>
      <c r="DD74" s="255"/>
      <c r="DE74" s="255"/>
      <c r="DF74" s="255"/>
      <c r="DG74" s="255"/>
      <c r="DH74" s="255"/>
      <c r="DI74" s="228"/>
      <c r="DJ74" s="228"/>
      <c r="DK74" s="255" t="e">
        <f t="shared" si="2"/>
        <v>#N/A</v>
      </c>
      <c r="DL74" s="255"/>
      <c r="DM74" s="255"/>
      <c r="DN74" s="255"/>
      <c r="DO74" s="255"/>
      <c r="DP74" s="255"/>
      <c r="DQ74" s="255"/>
    </row>
    <row r="75" spans="1:121">
      <c r="A75" s="218"/>
      <c r="B75" s="226" t="s">
        <v>55</v>
      </c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 t="s">
        <v>45</v>
      </c>
      <c r="AO75" s="228"/>
      <c r="AP75" s="259"/>
      <c r="AQ75" s="260"/>
      <c r="AR75" s="260"/>
      <c r="AS75" s="245"/>
      <c r="AT75" s="260"/>
      <c r="AU75" s="260"/>
      <c r="AV75" s="260"/>
      <c r="AW75" s="260"/>
      <c r="AX75" s="245"/>
      <c r="AY75" s="245"/>
      <c r="AZ75" s="261">
        <f>SUM(AZ65:BF74)</f>
        <v>0</v>
      </c>
      <c r="BA75" s="261"/>
      <c r="BB75" s="261"/>
      <c r="BC75" s="261"/>
      <c r="BD75" s="261"/>
      <c r="BE75" s="261"/>
      <c r="BF75" s="261"/>
      <c r="BG75" s="245"/>
      <c r="BH75" s="259"/>
      <c r="BI75" s="260"/>
      <c r="BJ75" s="260"/>
      <c r="BK75" s="245"/>
      <c r="BL75" s="260"/>
      <c r="BM75" s="260"/>
      <c r="BN75" s="260"/>
      <c r="BO75" s="260"/>
      <c r="BP75" s="245"/>
      <c r="BQ75" s="245"/>
      <c r="BR75" s="261">
        <f>SUM(BR65:BX74)</f>
        <v>0</v>
      </c>
      <c r="BS75" s="261"/>
      <c r="BT75" s="261"/>
      <c r="BU75" s="261"/>
      <c r="BV75" s="261"/>
      <c r="BW75" s="261"/>
      <c r="BX75" s="261"/>
      <c r="BY75" s="246"/>
      <c r="BZ75" s="262"/>
      <c r="CA75" s="262"/>
      <c r="CB75" s="262"/>
      <c r="CC75" s="263"/>
      <c r="CD75" s="264"/>
      <c r="CE75" s="264"/>
      <c r="CF75" s="264"/>
      <c r="CG75" s="264"/>
      <c r="CH75" s="264"/>
      <c r="CI75" s="264"/>
      <c r="CJ75" s="244" t="e">
        <f>SUM(CJ65:CP74)</f>
        <v>#N/A</v>
      </c>
      <c r="CK75" s="244"/>
      <c r="CL75" s="244"/>
      <c r="CM75" s="244"/>
      <c r="CN75" s="244"/>
      <c r="CO75" s="244"/>
      <c r="CP75" s="244"/>
      <c r="CQ75" s="228"/>
      <c r="CR75" s="263"/>
      <c r="CS75" s="263"/>
      <c r="CT75" s="263"/>
      <c r="CU75" s="263"/>
      <c r="CV75" s="263"/>
      <c r="CW75" s="263"/>
      <c r="CX75" s="263"/>
      <c r="CY75" s="263"/>
      <c r="CZ75" s="263"/>
      <c r="DA75" s="263"/>
      <c r="DB75" s="265" t="e">
        <f>SUM(DB65:DH74)</f>
        <v>#N/A</v>
      </c>
      <c r="DC75" s="265"/>
      <c r="DD75" s="265"/>
      <c r="DE75" s="265"/>
      <c r="DF75" s="265"/>
      <c r="DG75" s="265"/>
      <c r="DH75" s="265"/>
      <c r="DI75" s="228"/>
      <c r="DK75" s="265" t="e">
        <f>SUM(DK65:DQ74)</f>
        <v>#N/A</v>
      </c>
      <c r="DL75" s="265"/>
      <c r="DM75" s="265"/>
      <c r="DN75" s="265"/>
      <c r="DO75" s="265"/>
      <c r="DP75" s="265"/>
      <c r="DQ75" s="265"/>
    </row>
    <row r="76" spans="1:121" s="273" customFormat="1" ht="10.5">
      <c r="A76" s="266"/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8"/>
      <c r="AP76" s="267"/>
      <c r="AQ76" s="263"/>
      <c r="AR76" s="263"/>
      <c r="AS76" s="268"/>
      <c r="AT76" s="263"/>
      <c r="AU76" s="246"/>
      <c r="AV76" s="269"/>
      <c r="AW76" s="270"/>
      <c r="AX76" s="270"/>
      <c r="AY76" s="270"/>
      <c r="AZ76" s="271"/>
      <c r="BA76" s="271"/>
      <c r="BB76" s="271"/>
      <c r="BC76" s="271"/>
      <c r="BD76" s="271"/>
      <c r="BE76" s="271"/>
      <c r="BF76" s="271"/>
      <c r="BG76" s="245"/>
      <c r="BH76" s="267"/>
      <c r="BI76" s="263"/>
      <c r="BJ76" s="263"/>
      <c r="BK76" s="268"/>
      <c r="BL76" s="263"/>
      <c r="BM76" s="246"/>
      <c r="BN76" s="269"/>
      <c r="BO76" s="270"/>
      <c r="BP76" s="270"/>
      <c r="BQ76" s="270"/>
      <c r="BR76" s="271"/>
      <c r="BS76" s="271"/>
      <c r="BT76" s="271"/>
      <c r="BU76" s="271"/>
      <c r="BV76" s="271"/>
      <c r="BW76" s="271"/>
      <c r="BX76" s="271"/>
      <c r="BY76" s="246"/>
      <c r="BZ76" s="267"/>
      <c r="CA76" s="262"/>
      <c r="CB76" s="272"/>
      <c r="CC76" s="268"/>
      <c r="CD76" s="263"/>
      <c r="CE76" s="263"/>
      <c r="CF76" s="263"/>
      <c r="CG76" s="263"/>
      <c r="CH76" s="263"/>
      <c r="CI76" s="263"/>
      <c r="CJ76" s="271"/>
      <c r="CK76" s="271"/>
      <c r="CL76" s="271"/>
      <c r="CM76" s="271"/>
      <c r="CN76" s="271"/>
      <c r="CO76" s="271"/>
      <c r="CP76" s="271"/>
      <c r="CQ76" s="246"/>
      <c r="CR76" s="268"/>
      <c r="CS76" s="269"/>
      <c r="CT76" s="270"/>
      <c r="CU76" s="268"/>
      <c r="CV76" s="270"/>
      <c r="CW76" s="270"/>
      <c r="CX76" s="270"/>
      <c r="CY76" s="270"/>
      <c r="CZ76" s="270"/>
      <c r="DA76" s="269"/>
      <c r="DB76" s="271"/>
      <c r="DC76" s="271"/>
      <c r="DD76" s="271"/>
      <c r="DE76" s="271"/>
      <c r="DF76" s="271"/>
      <c r="DG76" s="271"/>
      <c r="DH76" s="271"/>
      <c r="DI76" s="228"/>
      <c r="DK76" s="271"/>
      <c r="DL76" s="271"/>
      <c r="DM76" s="271"/>
      <c r="DN76" s="271"/>
      <c r="DO76" s="271"/>
      <c r="DP76" s="271"/>
      <c r="DQ76" s="271"/>
    </row>
    <row r="77" spans="1:121" ht="4.5" customHeight="1">
      <c r="A77" s="218"/>
      <c r="B77" s="226"/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  <c r="AK77" s="226"/>
      <c r="AL77" s="226"/>
      <c r="AM77" s="226"/>
      <c r="AN77" s="226"/>
      <c r="AO77" s="228"/>
      <c r="AP77" s="267"/>
      <c r="AQ77" s="246"/>
      <c r="AR77" s="246"/>
      <c r="AS77" s="268"/>
      <c r="AT77" s="246"/>
      <c r="AU77" s="246"/>
      <c r="AV77" s="274"/>
      <c r="AW77" s="270"/>
      <c r="AX77" s="270"/>
      <c r="AY77" s="270"/>
      <c r="AZ77" s="275"/>
      <c r="BA77" s="270"/>
      <c r="BB77" s="270"/>
      <c r="BC77" s="270"/>
      <c r="BD77" s="270"/>
      <c r="BE77" s="270"/>
      <c r="BF77" s="270"/>
      <c r="BG77" s="245"/>
      <c r="BH77" s="267"/>
      <c r="BI77" s="246"/>
      <c r="BJ77" s="246"/>
      <c r="BK77" s="268"/>
      <c r="BL77" s="246"/>
      <c r="BM77" s="246"/>
      <c r="BN77" s="274"/>
      <c r="BO77" s="270"/>
      <c r="BP77" s="270"/>
      <c r="BQ77" s="270"/>
      <c r="BR77" s="275"/>
      <c r="BS77" s="270"/>
      <c r="BT77" s="270"/>
      <c r="BU77" s="270"/>
      <c r="BV77" s="270"/>
      <c r="BW77" s="270"/>
      <c r="BX77" s="270"/>
      <c r="BY77" s="246"/>
      <c r="BZ77" s="267"/>
      <c r="CA77" s="262"/>
      <c r="CB77" s="276"/>
      <c r="CC77" s="268"/>
      <c r="CD77" s="246"/>
      <c r="CE77" s="246"/>
      <c r="CF77" s="246"/>
      <c r="CG77" s="246"/>
      <c r="CH77" s="246"/>
      <c r="CI77" s="246"/>
      <c r="CJ77" s="275"/>
      <c r="CK77" s="246"/>
      <c r="CL77" s="274"/>
      <c r="CM77" s="270"/>
      <c r="CN77" s="270"/>
      <c r="CO77" s="270"/>
      <c r="CP77" s="270"/>
      <c r="CQ77" s="246"/>
      <c r="CR77" s="268"/>
      <c r="CS77" s="274"/>
      <c r="CT77" s="270"/>
      <c r="CU77" s="268"/>
      <c r="CV77" s="270"/>
      <c r="CW77" s="270"/>
      <c r="CX77" s="270"/>
      <c r="CY77" s="270"/>
      <c r="CZ77" s="270"/>
      <c r="DA77" s="275"/>
      <c r="DB77" s="246"/>
      <c r="DC77" s="246"/>
      <c r="DD77" s="246"/>
      <c r="DE77" s="246"/>
      <c r="DF77" s="246"/>
      <c r="DG77" s="246"/>
      <c r="DH77" s="246"/>
      <c r="DI77" s="228"/>
      <c r="DK77" s="277"/>
      <c r="DL77" s="228"/>
      <c r="DM77" s="228"/>
      <c r="DN77" s="228"/>
      <c r="DO77" s="228"/>
      <c r="DP77" s="228"/>
      <c r="DQ77" s="228"/>
    </row>
    <row r="78" spans="1:121" s="282" customFormat="1">
      <c r="A78" s="278"/>
      <c r="B78" s="279" t="s">
        <v>56</v>
      </c>
      <c r="C78" s="279"/>
      <c r="D78" s="279"/>
      <c r="E78" s="279"/>
      <c r="F78" s="279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79"/>
      <c r="R78" s="279"/>
      <c r="S78" s="279"/>
      <c r="T78" s="279"/>
      <c r="U78" s="279"/>
      <c r="V78" s="279"/>
      <c r="W78" s="279"/>
      <c r="X78" s="279"/>
      <c r="Y78" s="279"/>
      <c r="Z78" s="279"/>
      <c r="AA78" s="279"/>
      <c r="AB78" s="279"/>
      <c r="AC78" s="279"/>
      <c r="AD78" s="279"/>
      <c r="AE78" s="279"/>
      <c r="AF78" s="279"/>
      <c r="AG78" s="279"/>
      <c r="AH78" s="279"/>
      <c r="AI78" s="279"/>
      <c r="AJ78" s="279"/>
      <c r="AK78" s="279"/>
      <c r="AL78" s="279"/>
      <c r="AM78" s="279"/>
      <c r="AN78" s="279" t="s">
        <v>45</v>
      </c>
      <c r="AO78" s="279"/>
      <c r="AP78" s="280">
        <v>-24</v>
      </c>
      <c r="AQ78" s="280"/>
      <c r="AR78" s="280"/>
      <c r="AS78" s="281">
        <f>AD6</f>
        <v>0</v>
      </c>
      <c r="AT78" s="281"/>
      <c r="AU78" s="281"/>
      <c r="AV78" s="281"/>
      <c r="AW78" s="281"/>
      <c r="AX78" s="281"/>
      <c r="AY78" s="281"/>
      <c r="AZ78" s="281">
        <f>IF(AS78&lt;(AP78*-1+1),0,AS78+AP78)</f>
        <v>0</v>
      </c>
      <c r="BA78" s="281"/>
      <c r="BB78" s="281"/>
      <c r="BC78" s="281"/>
      <c r="BD78" s="281"/>
      <c r="BE78" s="281"/>
      <c r="BF78" s="281"/>
      <c r="BG78" s="245"/>
      <c r="BH78" s="280">
        <v>-12</v>
      </c>
      <c r="BI78" s="280"/>
      <c r="BJ78" s="280"/>
      <c r="BK78" s="281">
        <f>AK6</f>
        <v>0</v>
      </c>
      <c r="BL78" s="281"/>
      <c r="BM78" s="281"/>
      <c r="BN78" s="281"/>
      <c r="BO78" s="281"/>
      <c r="BP78" s="281"/>
      <c r="BQ78" s="281"/>
      <c r="BR78" s="281">
        <f>IF(BK78&lt;(BH78*-1+1),0,BK78+BH78)</f>
        <v>0</v>
      </c>
      <c r="BS78" s="281"/>
      <c r="BT78" s="281"/>
      <c r="BU78" s="281"/>
      <c r="BV78" s="281"/>
      <c r="BW78" s="281"/>
      <c r="BX78" s="281"/>
      <c r="BY78" s="246"/>
      <c r="BZ78" s="280">
        <v>-12</v>
      </c>
      <c r="CA78" s="280"/>
      <c r="CB78" s="280"/>
      <c r="CC78" s="281">
        <f>AR6</f>
        <v>0</v>
      </c>
      <c r="CD78" s="281"/>
      <c r="CE78" s="281"/>
      <c r="CF78" s="281"/>
      <c r="CG78" s="281"/>
      <c r="CH78" s="281"/>
      <c r="CI78" s="281"/>
      <c r="CJ78" s="281">
        <f>IF(CC78&lt;(BZ78*-1+1),0,CC78+BZ78)</f>
        <v>0</v>
      </c>
      <c r="CK78" s="281"/>
      <c r="CL78" s="281"/>
      <c r="CM78" s="281"/>
      <c r="CN78" s="281"/>
      <c r="CO78" s="281"/>
      <c r="CP78" s="281"/>
      <c r="CQ78" s="246"/>
      <c r="CR78" s="280">
        <v>-12</v>
      </c>
      <c r="CS78" s="280"/>
      <c r="CT78" s="280"/>
      <c r="CU78" s="281">
        <f>AY6</f>
        <v>0</v>
      </c>
      <c r="CV78" s="281"/>
      <c r="CW78" s="281"/>
      <c r="CX78" s="281"/>
      <c r="CY78" s="281"/>
      <c r="CZ78" s="281"/>
      <c r="DA78" s="281"/>
      <c r="DB78" s="281">
        <f>IF(CU78&lt;(CR78*-1+1),0,CU78+CR78)</f>
        <v>0</v>
      </c>
      <c r="DC78" s="281"/>
      <c r="DD78" s="281"/>
      <c r="DE78" s="281"/>
      <c r="DF78" s="281"/>
      <c r="DG78" s="281"/>
      <c r="DH78" s="281"/>
      <c r="DI78" s="279"/>
      <c r="DK78" s="283"/>
      <c r="DL78" s="283"/>
      <c r="DM78" s="283"/>
      <c r="DN78" s="283"/>
      <c r="DO78" s="283"/>
      <c r="DP78" s="283"/>
      <c r="DQ78" s="283"/>
    </row>
    <row r="79" spans="1:121" s="282" customFormat="1">
      <c r="A79" s="278"/>
      <c r="B79" s="284" t="s">
        <v>57</v>
      </c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79"/>
      <c r="AP79" s="285"/>
      <c r="AQ79" s="286"/>
      <c r="AR79" s="286"/>
      <c r="AS79" s="287"/>
      <c r="AT79" s="286"/>
      <c r="AU79" s="286"/>
      <c r="AV79" s="286"/>
      <c r="AW79" s="286"/>
      <c r="AX79" s="288"/>
      <c r="AY79" s="288"/>
      <c r="AZ79" s="289">
        <f>L208</f>
        <v>615</v>
      </c>
      <c r="BA79" s="289"/>
      <c r="BB79" s="289"/>
      <c r="BC79" s="289"/>
      <c r="BD79" s="289"/>
      <c r="BE79" s="289"/>
      <c r="BF79" s="289"/>
      <c r="BG79" s="245"/>
      <c r="BH79" s="285"/>
      <c r="BI79" s="286"/>
      <c r="BJ79" s="286"/>
      <c r="BK79" s="287"/>
      <c r="BL79" s="286"/>
      <c r="BM79" s="286"/>
      <c r="BN79" s="286"/>
      <c r="BO79" s="286"/>
      <c r="BP79" s="288"/>
      <c r="BQ79" s="288"/>
      <c r="BR79" s="289">
        <f>L209</f>
        <v>1640</v>
      </c>
      <c r="BS79" s="289"/>
      <c r="BT79" s="289"/>
      <c r="BU79" s="289"/>
      <c r="BV79" s="289"/>
      <c r="BW79" s="289"/>
      <c r="BX79" s="289"/>
      <c r="BY79" s="246"/>
      <c r="BZ79" s="285"/>
      <c r="CA79" s="285"/>
      <c r="CB79" s="285"/>
      <c r="CC79" s="287"/>
      <c r="CD79" s="287"/>
      <c r="CE79" s="290"/>
      <c r="CF79" s="291"/>
      <c r="CG79" s="291"/>
      <c r="CH79" s="291"/>
      <c r="CI79" s="291"/>
      <c r="CJ79" s="292" t="e">
        <f>VLOOKUP(B4,C196:AF204,10,FALSE)</f>
        <v>#N/A</v>
      </c>
      <c r="CK79" s="292"/>
      <c r="CL79" s="292"/>
      <c r="CM79" s="292"/>
      <c r="CN79" s="292"/>
      <c r="CO79" s="292"/>
      <c r="CP79" s="292"/>
      <c r="CQ79" s="246"/>
      <c r="CR79" s="288"/>
      <c r="CS79" s="288"/>
      <c r="CT79" s="287"/>
      <c r="CU79" s="287"/>
      <c r="CV79" s="293"/>
      <c r="CW79" s="293"/>
      <c r="CX79" s="293"/>
      <c r="CY79" s="293"/>
      <c r="CZ79" s="293"/>
      <c r="DA79" s="287"/>
      <c r="DB79" s="292" t="e">
        <f>VLOOKUP(B4,C196:AF204,16,FALSE)</f>
        <v>#N/A</v>
      </c>
      <c r="DC79" s="292"/>
      <c r="DD79" s="292"/>
      <c r="DE79" s="292"/>
      <c r="DF79" s="292"/>
      <c r="DG79" s="292"/>
      <c r="DH79" s="292"/>
      <c r="DI79" s="279"/>
      <c r="DK79" s="283"/>
      <c r="DL79" s="283"/>
      <c r="DM79" s="283"/>
      <c r="DN79" s="283"/>
      <c r="DO79" s="283"/>
      <c r="DP79" s="283"/>
      <c r="DQ79" s="283"/>
    </row>
    <row r="80" spans="1:121">
      <c r="A80" s="218"/>
      <c r="B80" s="241" t="s">
        <v>58</v>
      </c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28"/>
      <c r="AP80" s="262"/>
      <c r="AQ80" s="264"/>
      <c r="AR80" s="264"/>
      <c r="AS80" s="294"/>
      <c r="AT80" s="264"/>
      <c r="AU80" s="264"/>
      <c r="AV80" s="264"/>
      <c r="AW80" s="264"/>
      <c r="AX80" s="263"/>
      <c r="AY80" s="263"/>
      <c r="AZ80" s="244">
        <f>AZ$78*AZ$79-AZ65</f>
        <v>0</v>
      </c>
      <c r="BA80" s="244"/>
      <c r="BB80" s="244"/>
      <c r="BC80" s="244"/>
      <c r="BD80" s="244"/>
      <c r="BE80" s="244"/>
      <c r="BF80" s="244"/>
      <c r="BG80" s="245"/>
      <c r="BH80" s="262"/>
      <c r="BI80" s="264"/>
      <c r="BJ80" s="264"/>
      <c r="BK80" s="294"/>
      <c r="BL80" s="264"/>
      <c r="BM80" s="264"/>
      <c r="BN80" s="264"/>
      <c r="BO80" s="264"/>
      <c r="BP80" s="263"/>
      <c r="BQ80" s="263"/>
      <c r="BR80" s="244">
        <f>BR$78*BR$79-BR65</f>
        <v>0</v>
      </c>
      <c r="BS80" s="244"/>
      <c r="BT80" s="244"/>
      <c r="BU80" s="244"/>
      <c r="BV80" s="244"/>
      <c r="BW80" s="244"/>
      <c r="BX80" s="244"/>
      <c r="BY80" s="246"/>
      <c r="BZ80" s="262"/>
      <c r="CA80" s="262"/>
      <c r="CB80" s="262"/>
      <c r="CC80" s="294"/>
      <c r="CD80" s="264"/>
      <c r="CE80" s="264"/>
      <c r="CF80" s="264"/>
      <c r="CG80" s="264"/>
      <c r="CH80" s="264"/>
      <c r="CI80" s="264"/>
      <c r="CJ80" s="244" t="e">
        <f>CJ$78*CJ$79-CJ65</f>
        <v>#N/A</v>
      </c>
      <c r="CK80" s="244"/>
      <c r="CL80" s="244"/>
      <c r="CM80" s="244"/>
      <c r="CN80" s="244"/>
      <c r="CO80" s="244"/>
      <c r="CP80" s="244"/>
      <c r="CQ80" s="246"/>
      <c r="CR80" s="263"/>
      <c r="CS80" s="263"/>
      <c r="CT80" s="294"/>
      <c r="CU80" s="294"/>
      <c r="CV80" s="294"/>
      <c r="CW80" s="294"/>
      <c r="CX80" s="294"/>
      <c r="CY80" s="294"/>
      <c r="CZ80" s="294"/>
      <c r="DA80" s="295"/>
      <c r="DB80" s="244" t="e">
        <f>DB$78*DB$79-DB65</f>
        <v>#N/A</v>
      </c>
      <c r="DC80" s="244"/>
      <c r="DD80" s="244"/>
      <c r="DE80" s="244"/>
      <c r="DF80" s="244"/>
      <c r="DG80" s="244"/>
      <c r="DH80" s="244"/>
      <c r="DI80" s="228"/>
      <c r="DK80" s="244" t="e">
        <f>AZ80+BR80+CJ80+DB80</f>
        <v>#N/A</v>
      </c>
      <c r="DL80" s="244"/>
      <c r="DM80" s="244"/>
      <c r="DN80" s="244"/>
      <c r="DO80" s="244"/>
      <c r="DP80" s="244"/>
      <c r="DQ80" s="244"/>
    </row>
    <row r="81" spans="1:121">
      <c r="A81" s="218"/>
      <c r="B81" s="247" t="s">
        <v>59</v>
      </c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  <c r="AJ81" s="247"/>
      <c r="AK81" s="247"/>
      <c r="AL81" s="247"/>
      <c r="AM81" s="247"/>
      <c r="AN81" s="247"/>
      <c r="AO81" s="228"/>
      <c r="AP81" s="296"/>
      <c r="AQ81" s="297"/>
      <c r="AR81" s="297"/>
      <c r="AS81" s="298"/>
      <c r="AT81" s="297"/>
      <c r="AU81" s="297"/>
      <c r="AV81" s="297"/>
      <c r="AW81" s="297"/>
      <c r="AX81" s="299"/>
      <c r="AY81" s="299"/>
      <c r="AZ81" s="250">
        <f>AZ80-AZ68-AZ66-AZ67-AZ69-AZ70-AZ71</f>
        <v>0</v>
      </c>
      <c r="BA81" s="250"/>
      <c r="BB81" s="250"/>
      <c r="BC81" s="250"/>
      <c r="BD81" s="250"/>
      <c r="BE81" s="250"/>
      <c r="BF81" s="250"/>
      <c r="BG81" s="245"/>
      <c r="BH81" s="296"/>
      <c r="BI81" s="297"/>
      <c r="BJ81" s="297"/>
      <c r="BK81" s="298"/>
      <c r="BL81" s="297"/>
      <c r="BM81" s="297"/>
      <c r="BN81" s="297"/>
      <c r="BO81" s="297"/>
      <c r="BP81" s="299"/>
      <c r="BQ81" s="299"/>
      <c r="BR81" s="250">
        <f>BR80-BR68-BR66-BR67-BR69-BR70-BR71</f>
        <v>0</v>
      </c>
      <c r="BS81" s="250"/>
      <c r="BT81" s="250"/>
      <c r="BU81" s="250"/>
      <c r="BV81" s="250"/>
      <c r="BW81" s="250"/>
      <c r="BX81" s="250"/>
      <c r="BY81" s="246"/>
      <c r="BZ81" s="296"/>
      <c r="CA81" s="296"/>
      <c r="CB81" s="296"/>
      <c r="CC81" s="298"/>
      <c r="CD81" s="297"/>
      <c r="CE81" s="297"/>
      <c r="CF81" s="297"/>
      <c r="CG81" s="297"/>
      <c r="CH81" s="297"/>
      <c r="CI81" s="297"/>
      <c r="CJ81" s="250" t="e">
        <f>CJ80-CJ68-CJ66-CJ67-CJ69-CJ70-CJ71</f>
        <v>#N/A</v>
      </c>
      <c r="CK81" s="250"/>
      <c r="CL81" s="250"/>
      <c r="CM81" s="250"/>
      <c r="CN81" s="250"/>
      <c r="CO81" s="250"/>
      <c r="CP81" s="250"/>
      <c r="CQ81" s="246"/>
      <c r="CR81" s="299"/>
      <c r="CS81" s="299"/>
      <c r="CT81" s="298"/>
      <c r="CU81" s="298"/>
      <c r="CV81" s="298"/>
      <c r="CW81" s="298"/>
      <c r="CX81" s="298"/>
      <c r="CY81" s="298"/>
      <c r="CZ81" s="298"/>
      <c r="DA81" s="300"/>
      <c r="DB81" s="250" t="e">
        <f>DB80-DB68-DB66-DB67-DB69-DB70-DB71</f>
        <v>#N/A</v>
      </c>
      <c r="DC81" s="250"/>
      <c r="DD81" s="250"/>
      <c r="DE81" s="250"/>
      <c r="DF81" s="250"/>
      <c r="DG81" s="250"/>
      <c r="DH81" s="250"/>
      <c r="DI81" s="228"/>
      <c r="DK81" s="250" t="e">
        <f>AZ81+BR81+CJ81+DB81</f>
        <v>#N/A</v>
      </c>
      <c r="DL81" s="250"/>
      <c r="DM81" s="250"/>
      <c r="DN81" s="250"/>
      <c r="DO81" s="250"/>
      <c r="DP81" s="250"/>
      <c r="DQ81" s="250"/>
    </row>
    <row r="82" spans="1:121">
      <c r="A82" s="218"/>
      <c r="B82" s="241" t="s">
        <v>60</v>
      </c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28"/>
      <c r="AP82" s="262"/>
      <c r="AQ82" s="264"/>
      <c r="AR82" s="264"/>
      <c r="AS82" s="294"/>
      <c r="AT82" s="264"/>
      <c r="AU82" s="264"/>
      <c r="AV82" s="264"/>
      <c r="AW82" s="264"/>
      <c r="AX82" s="263"/>
      <c r="AY82" s="263"/>
      <c r="AZ82" s="244">
        <f>AZ81*1/(1+(AP72)*(1-AP83))</f>
        <v>0</v>
      </c>
      <c r="BA82" s="244"/>
      <c r="BB82" s="244"/>
      <c r="BC82" s="244"/>
      <c r="BD82" s="244"/>
      <c r="BE82" s="244"/>
      <c r="BF82" s="244"/>
      <c r="BG82" s="245"/>
      <c r="BH82" s="262"/>
      <c r="BI82" s="264"/>
      <c r="BJ82" s="264"/>
      <c r="BK82" s="294"/>
      <c r="BL82" s="264"/>
      <c r="BM82" s="264"/>
      <c r="BN82" s="264"/>
      <c r="BO82" s="264"/>
      <c r="BP82" s="263"/>
      <c r="BQ82" s="263"/>
      <c r="BR82" s="244">
        <f>BR81*1/(1+(BH72)*(1-BH83))</f>
        <v>0</v>
      </c>
      <c r="BS82" s="244"/>
      <c r="BT82" s="244"/>
      <c r="BU82" s="244"/>
      <c r="BV82" s="244"/>
      <c r="BW82" s="244"/>
      <c r="BX82" s="244"/>
      <c r="BY82" s="246"/>
      <c r="BZ82" s="262"/>
      <c r="CA82" s="262"/>
      <c r="CB82" s="262"/>
      <c r="CC82" s="294"/>
      <c r="CD82" s="264"/>
      <c r="CE82" s="264"/>
      <c r="CF82" s="264"/>
      <c r="CG82" s="264"/>
      <c r="CH82" s="264"/>
      <c r="CI82" s="264"/>
      <c r="CJ82" s="244" t="e">
        <f>CJ81*1/(1+(BZ72)*(1-BZ83))</f>
        <v>#N/A</v>
      </c>
      <c r="CK82" s="244"/>
      <c r="CL82" s="244"/>
      <c r="CM82" s="244"/>
      <c r="CN82" s="244"/>
      <c r="CO82" s="244"/>
      <c r="CP82" s="244"/>
      <c r="CQ82" s="246"/>
      <c r="CR82" s="263"/>
      <c r="CS82" s="263"/>
      <c r="CT82" s="294"/>
      <c r="CU82" s="294"/>
      <c r="CV82" s="294"/>
      <c r="CW82" s="294"/>
      <c r="CX82" s="294"/>
      <c r="CY82" s="294"/>
      <c r="CZ82" s="294"/>
      <c r="DA82" s="295"/>
      <c r="DB82" s="244" t="e">
        <f>DB81*1/(1+(CR72)*(1-CR83))</f>
        <v>#N/A</v>
      </c>
      <c r="DC82" s="244"/>
      <c r="DD82" s="244"/>
      <c r="DE82" s="244"/>
      <c r="DF82" s="244"/>
      <c r="DG82" s="244"/>
      <c r="DH82" s="244"/>
      <c r="DI82" s="228"/>
      <c r="DK82" s="244" t="e">
        <f>AZ82+BR82+CJ82+DB82</f>
        <v>#N/A</v>
      </c>
      <c r="DL82" s="244"/>
      <c r="DM82" s="244"/>
      <c r="DN82" s="244"/>
      <c r="DO82" s="244"/>
      <c r="DP82" s="244"/>
      <c r="DQ82" s="244"/>
    </row>
    <row r="83" spans="1:121">
      <c r="A83" s="218"/>
      <c r="B83" s="247" t="s">
        <v>61</v>
      </c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  <c r="AD83" s="247"/>
      <c r="AE83" s="247"/>
      <c r="AF83" s="247"/>
      <c r="AG83" s="247"/>
      <c r="AH83" s="247"/>
      <c r="AI83" s="247"/>
      <c r="AJ83" s="247"/>
      <c r="AK83" s="247"/>
      <c r="AL83" s="247"/>
      <c r="AM83" s="247"/>
      <c r="AN83" s="247"/>
      <c r="AO83" s="228"/>
      <c r="AP83" s="248">
        <v>0.1</v>
      </c>
      <c r="AQ83" s="248"/>
      <c r="AR83" s="248"/>
      <c r="AS83" s="249">
        <f>AZ82</f>
        <v>0</v>
      </c>
      <c r="AT83" s="249"/>
      <c r="AU83" s="249"/>
      <c r="AV83" s="249"/>
      <c r="AW83" s="249"/>
      <c r="AX83" s="249"/>
      <c r="AY83" s="249"/>
      <c r="AZ83" s="250">
        <f>AP83*AS83</f>
        <v>0</v>
      </c>
      <c r="BA83" s="250"/>
      <c r="BB83" s="250"/>
      <c r="BC83" s="250"/>
      <c r="BD83" s="250"/>
      <c r="BE83" s="250"/>
      <c r="BF83" s="250"/>
      <c r="BG83" s="245"/>
      <c r="BH83" s="248">
        <v>0.1</v>
      </c>
      <c r="BI83" s="248"/>
      <c r="BJ83" s="248"/>
      <c r="BK83" s="249">
        <f>BR82</f>
        <v>0</v>
      </c>
      <c r="BL83" s="249"/>
      <c r="BM83" s="249"/>
      <c r="BN83" s="249"/>
      <c r="BO83" s="249"/>
      <c r="BP83" s="249"/>
      <c r="BQ83" s="249"/>
      <c r="BR83" s="250">
        <f>BH83*BK83</f>
        <v>0</v>
      </c>
      <c r="BS83" s="250"/>
      <c r="BT83" s="250"/>
      <c r="BU83" s="250"/>
      <c r="BV83" s="250"/>
      <c r="BW83" s="250"/>
      <c r="BX83" s="250"/>
      <c r="BY83" s="246"/>
      <c r="BZ83" s="248">
        <v>0.1</v>
      </c>
      <c r="CA83" s="248"/>
      <c r="CB83" s="248"/>
      <c r="CC83" s="249" t="e">
        <f>CJ82</f>
        <v>#N/A</v>
      </c>
      <c r="CD83" s="249"/>
      <c r="CE83" s="249"/>
      <c r="CF83" s="249"/>
      <c r="CG83" s="249"/>
      <c r="CH83" s="249"/>
      <c r="CI83" s="249"/>
      <c r="CJ83" s="250" t="e">
        <f>BZ83*CC83</f>
        <v>#N/A</v>
      </c>
      <c r="CK83" s="250"/>
      <c r="CL83" s="250"/>
      <c r="CM83" s="250"/>
      <c r="CN83" s="250"/>
      <c r="CO83" s="250"/>
      <c r="CP83" s="250"/>
      <c r="CQ83" s="246"/>
      <c r="CR83" s="248">
        <v>0.1</v>
      </c>
      <c r="CS83" s="248"/>
      <c r="CT83" s="248"/>
      <c r="CU83" s="249" t="e">
        <f>DB82</f>
        <v>#N/A</v>
      </c>
      <c r="CV83" s="249"/>
      <c r="CW83" s="249"/>
      <c r="CX83" s="249"/>
      <c r="CY83" s="249"/>
      <c r="CZ83" s="249"/>
      <c r="DA83" s="249"/>
      <c r="DB83" s="250" t="e">
        <f>CR83*CU83</f>
        <v>#N/A</v>
      </c>
      <c r="DC83" s="250"/>
      <c r="DD83" s="250"/>
      <c r="DE83" s="250"/>
      <c r="DF83" s="250"/>
      <c r="DG83" s="250"/>
      <c r="DH83" s="250"/>
      <c r="DI83" s="228"/>
      <c r="DK83" s="250" t="e">
        <f>AZ83+BR83+CJ83+DB83</f>
        <v>#N/A</v>
      </c>
      <c r="DL83" s="250"/>
      <c r="DM83" s="250"/>
      <c r="DN83" s="250"/>
      <c r="DO83" s="250"/>
      <c r="DP83" s="250"/>
      <c r="DQ83" s="250"/>
    </row>
    <row r="84" spans="1:121">
      <c r="A84" s="218"/>
      <c r="B84" s="241" t="s">
        <v>62</v>
      </c>
      <c r="C84" s="241"/>
      <c r="D84" s="241"/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28"/>
      <c r="AP84" s="262"/>
      <c r="AQ84" s="264"/>
      <c r="AR84" s="264"/>
      <c r="AS84" s="294"/>
      <c r="AT84" s="264"/>
      <c r="AU84" s="264"/>
      <c r="AV84" s="264"/>
      <c r="AW84" s="264"/>
      <c r="AX84" s="263"/>
      <c r="AY84" s="263"/>
      <c r="AZ84" s="244">
        <f>AZ82-AZ83</f>
        <v>0</v>
      </c>
      <c r="BA84" s="244"/>
      <c r="BB84" s="244"/>
      <c r="BC84" s="244"/>
      <c r="BD84" s="244"/>
      <c r="BE84" s="244"/>
      <c r="BF84" s="244"/>
      <c r="BG84" s="245"/>
      <c r="BH84" s="262"/>
      <c r="BI84" s="264"/>
      <c r="BJ84" s="264"/>
      <c r="BK84" s="294"/>
      <c r="BL84" s="264"/>
      <c r="BM84" s="264"/>
      <c r="BN84" s="264"/>
      <c r="BO84" s="264"/>
      <c r="BP84" s="263"/>
      <c r="BQ84" s="263"/>
      <c r="BR84" s="244">
        <f>BR82-BR83</f>
        <v>0</v>
      </c>
      <c r="BS84" s="244"/>
      <c r="BT84" s="244"/>
      <c r="BU84" s="244"/>
      <c r="BV84" s="244"/>
      <c r="BW84" s="244"/>
      <c r="BX84" s="244"/>
      <c r="BY84" s="246"/>
      <c r="BZ84" s="262"/>
      <c r="CA84" s="262"/>
      <c r="CB84" s="262"/>
      <c r="CC84" s="294"/>
      <c r="CD84" s="264"/>
      <c r="CE84" s="264"/>
      <c r="CF84" s="264"/>
      <c r="CG84" s="264"/>
      <c r="CH84" s="264"/>
      <c r="CI84" s="264"/>
      <c r="CJ84" s="244" t="e">
        <f>CJ82-CJ83</f>
        <v>#N/A</v>
      </c>
      <c r="CK84" s="244"/>
      <c r="CL84" s="244"/>
      <c r="CM84" s="244"/>
      <c r="CN84" s="244"/>
      <c r="CO84" s="244"/>
      <c r="CP84" s="244"/>
      <c r="CQ84" s="246"/>
      <c r="CR84" s="263"/>
      <c r="CS84" s="263"/>
      <c r="CT84" s="294"/>
      <c r="CU84" s="294"/>
      <c r="CV84" s="294"/>
      <c r="CW84" s="294"/>
      <c r="CX84" s="294"/>
      <c r="CY84" s="294"/>
      <c r="CZ84" s="294"/>
      <c r="DA84" s="295"/>
      <c r="DB84" s="244" t="e">
        <f>DB82-DB83</f>
        <v>#N/A</v>
      </c>
      <c r="DC84" s="244"/>
      <c r="DD84" s="244"/>
      <c r="DE84" s="244"/>
      <c r="DF84" s="244"/>
      <c r="DG84" s="244"/>
      <c r="DH84" s="244"/>
      <c r="DI84" s="228"/>
      <c r="DK84" s="244" t="e">
        <f>AZ84+BR84+CJ84+DB84</f>
        <v>#N/A</v>
      </c>
      <c r="DL84" s="244"/>
      <c r="DM84" s="244"/>
      <c r="DN84" s="244"/>
      <c r="DO84" s="244"/>
      <c r="DP84" s="244"/>
      <c r="DQ84" s="244"/>
    </row>
    <row r="85" spans="1:121">
      <c r="A85" s="218"/>
      <c r="B85" s="227"/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8"/>
      <c r="AP85" s="301"/>
      <c r="AQ85" s="228"/>
      <c r="AR85" s="228"/>
      <c r="AS85" s="302"/>
      <c r="AT85" s="228"/>
      <c r="AU85" s="228"/>
      <c r="AW85" s="303"/>
      <c r="AX85" s="303"/>
      <c r="AY85" s="303"/>
      <c r="AZ85" s="241"/>
      <c r="BA85" s="303"/>
      <c r="BB85" s="303"/>
      <c r="BC85" s="303"/>
      <c r="BD85" s="303"/>
      <c r="BE85" s="303"/>
      <c r="BF85" s="303"/>
      <c r="BG85" s="245"/>
      <c r="BH85" s="301"/>
      <c r="BI85" s="228"/>
      <c r="BJ85" s="228"/>
      <c r="BK85" s="302"/>
      <c r="BL85" s="228"/>
      <c r="BM85" s="228"/>
      <c r="BO85" s="303"/>
      <c r="BP85" s="303"/>
      <c r="BQ85" s="303"/>
      <c r="BR85" s="241"/>
      <c r="BS85" s="303"/>
      <c r="BT85" s="303"/>
      <c r="BU85" s="303"/>
      <c r="BV85" s="303"/>
      <c r="BW85" s="303"/>
      <c r="BX85" s="303"/>
      <c r="BY85" s="228"/>
      <c r="BZ85" s="301"/>
      <c r="CA85" s="259"/>
      <c r="CB85" s="304"/>
      <c r="CC85" s="305"/>
      <c r="CD85" s="246"/>
      <c r="CE85" s="246"/>
      <c r="CF85" s="246"/>
      <c r="CG85" s="246"/>
      <c r="CH85" s="246"/>
      <c r="CI85" s="246"/>
      <c r="CJ85" s="306"/>
      <c r="CK85" s="246"/>
      <c r="CL85" s="274"/>
      <c r="CM85" s="270"/>
      <c r="CN85" s="270"/>
      <c r="CO85" s="270"/>
      <c r="CP85" s="270"/>
      <c r="CQ85" s="228"/>
      <c r="CR85" s="302"/>
      <c r="CT85" s="246"/>
      <c r="CU85" s="246"/>
      <c r="CV85" s="246"/>
      <c r="CW85" s="246"/>
      <c r="CX85" s="246"/>
      <c r="CY85" s="246"/>
      <c r="CZ85" s="246"/>
      <c r="DA85" s="246"/>
      <c r="DB85" s="246"/>
      <c r="DC85" s="246"/>
      <c r="DD85" s="246"/>
      <c r="DE85" s="246"/>
      <c r="DF85" s="246"/>
      <c r="DG85" s="246"/>
      <c r="DH85" s="246"/>
      <c r="DI85" s="228"/>
      <c r="DK85" s="306"/>
      <c r="DL85" s="246"/>
      <c r="DM85" s="246"/>
      <c r="DN85" s="246"/>
      <c r="DO85" s="246"/>
      <c r="DP85" s="246"/>
      <c r="DQ85" s="246"/>
    </row>
    <row r="86" spans="1:121">
      <c r="A86" s="218"/>
      <c r="B86" s="232" t="s">
        <v>63</v>
      </c>
      <c r="C86" s="233"/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3"/>
      <c r="AB86" s="233"/>
      <c r="AC86" s="233"/>
      <c r="AD86" s="233"/>
      <c r="AE86" s="233"/>
      <c r="AF86" s="233"/>
      <c r="AG86" s="233"/>
      <c r="AH86" s="233"/>
      <c r="AI86" s="233"/>
      <c r="AJ86" s="233"/>
      <c r="AK86" s="233"/>
      <c r="AL86" s="233"/>
      <c r="AM86" s="233"/>
      <c r="AN86" s="233"/>
      <c r="AO86" s="228"/>
      <c r="AP86" s="234"/>
      <c r="AQ86" s="234"/>
      <c r="AR86" s="235" t="s">
        <v>40</v>
      </c>
      <c r="AS86" s="236" t="s">
        <v>41</v>
      </c>
      <c r="AT86" s="236"/>
      <c r="AU86" s="236"/>
      <c r="AV86" s="236"/>
      <c r="AW86" s="236"/>
      <c r="AX86" s="236"/>
      <c r="AY86" s="236"/>
      <c r="AZ86" s="237" t="s">
        <v>42</v>
      </c>
      <c r="BA86" s="237"/>
      <c r="BB86" s="237"/>
      <c r="BC86" s="237"/>
      <c r="BD86" s="237"/>
      <c r="BE86" s="237"/>
      <c r="BF86" s="237"/>
      <c r="BG86" s="245"/>
      <c r="BH86" s="234"/>
      <c r="BI86" s="234"/>
      <c r="BJ86" s="235" t="s">
        <v>40</v>
      </c>
      <c r="BK86" s="236" t="s">
        <v>41</v>
      </c>
      <c r="BL86" s="236"/>
      <c r="BM86" s="236"/>
      <c r="BN86" s="236"/>
      <c r="BO86" s="236"/>
      <c r="BP86" s="236"/>
      <c r="BQ86" s="236"/>
      <c r="BR86" s="237" t="s">
        <v>42</v>
      </c>
      <c r="BS86" s="237"/>
      <c r="BT86" s="237"/>
      <c r="BU86" s="237"/>
      <c r="BV86" s="237"/>
      <c r="BW86" s="237"/>
      <c r="BX86" s="237"/>
      <c r="BY86" s="228"/>
      <c r="BZ86" s="234"/>
      <c r="CA86" s="234"/>
      <c r="CB86" s="235" t="s">
        <v>40</v>
      </c>
      <c r="CC86" s="236" t="s">
        <v>41</v>
      </c>
      <c r="CD86" s="236"/>
      <c r="CE86" s="236"/>
      <c r="CF86" s="236"/>
      <c r="CG86" s="236"/>
      <c r="CH86" s="236"/>
      <c r="CI86" s="236"/>
      <c r="CJ86" s="237" t="s">
        <v>42</v>
      </c>
      <c r="CK86" s="237"/>
      <c r="CL86" s="237"/>
      <c r="CM86" s="237"/>
      <c r="CN86" s="237"/>
      <c r="CO86" s="237"/>
      <c r="CP86" s="237"/>
      <c r="CQ86" s="228"/>
      <c r="CR86" s="234"/>
      <c r="CS86" s="234"/>
      <c r="CT86" s="235" t="s">
        <v>40</v>
      </c>
      <c r="CU86" s="236" t="s">
        <v>41</v>
      </c>
      <c r="CV86" s="236"/>
      <c r="CW86" s="236"/>
      <c r="CX86" s="236"/>
      <c r="CY86" s="236"/>
      <c r="CZ86" s="236"/>
      <c r="DA86" s="236"/>
      <c r="DB86" s="237" t="s">
        <v>42</v>
      </c>
      <c r="DC86" s="237"/>
      <c r="DD86" s="237"/>
      <c r="DE86" s="237"/>
      <c r="DF86" s="237"/>
      <c r="DG86" s="237"/>
      <c r="DH86" s="237"/>
      <c r="DI86" s="228"/>
      <c r="DK86" s="237" t="s">
        <v>43</v>
      </c>
      <c r="DL86" s="237"/>
      <c r="DM86" s="237"/>
      <c r="DN86" s="237"/>
      <c r="DO86" s="237"/>
      <c r="DP86" s="237"/>
      <c r="DQ86" s="237"/>
    </row>
    <row r="87" spans="1:121">
      <c r="A87" s="218"/>
      <c r="B87" s="241" t="s">
        <v>44</v>
      </c>
      <c r="C87" s="241"/>
      <c r="D87" s="241"/>
      <c r="E87" s="241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241"/>
      <c r="AI87" s="241"/>
      <c r="AJ87" s="241"/>
      <c r="AK87" s="241"/>
      <c r="AL87" s="241"/>
      <c r="AM87" s="241"/>
      <c r="AN87" s="241" t="s">
        <v>45</v>
      </c>
      <c r="AO87" s="228"/>
      <c r="AP87" s="242">
        <f>AP65</f>
        <v>0.15</v>
      </c>
      <c r="AQ87" s="242"/>
      <c r="AR87" s="242"/>
      <c r="AS87" s="243">
        <f>AZ79*AZ94</f>
        <v>0</v>
      </c>
      <c r="AT87" s="243"/>
      <c r="AU87" s="243"/>
      <c r="AV87" s="243"/>
      <c r="AW87" s="243"/>
      <c r="AX87" s="243"/>
      <c r="AY87" s="243"/>
      <c r="AZ87" s="244">
        <f t="shared" ref="AZ87:AZ89" si="9">AP87*AS87</f>
        <v>0</v>
      </c>
      <c r="BA87" s="244"/>
      <c r="BB87" s="244"/>
      <c r="BC87" s="244"/>
      <c r="BD87" s="244"/>
      <c r="BE87" s="244"/>
      <c r="BF87" s="244"/>
      <c r="BG87" s="245"/>
      <c r="BH87" s="242">
        <f>AP87</f>
        <v>0.15</v>
      </c>
      <c r="BI87" s="242"/>
      <c r="BJ87" s="242"/>
      <c r="BK87" s="243">
        <f>BR79*BR94</f>
        <v>0</v>
      </c>
      <c r="BL87" s="243"/>
      <c r="BM87" s="243"/>
      <c r="BN87" s="243"/>
      <c r="BO87" s="243"/>
      <c r="BP87" s="243"/>
      <c r="BQ87" s="243"/>
      <c r="BR87" s="244">
        <f t="shared" ref="BR87:BR89" si="10">BH87*BK87</f>
        <v>0</v>
      </c>
      <c r="BS87" s="244"/>
      <c r="BT87" s="244"/>
      <c r="BU87" s="244"/>
      <c r="BV87" s="244"/>
      <c r="BW87" s="244"/>
      <c r="BX87" s="244"/>
      <c r="BY87" s="246"/>
      <c r="BZ87" s="242">
        <f>BZ65</f>
        <v>0.59</v>
      </c>
      <c r="CA87" s="242"/>
      <c r="CB87" s="242"/>
      <c r="CC87" s="243" t="e">
        <f>CJ79*CJ94</f>
        <v>#N/A</v>
      </c>
      <c r="CD87" s="243"/>
      <c r="CE87" s="243"/>
      <c r="CF87" s="243"/>
      <c r="CG87" s="243"/>
      <c r="CH87" s="243"/>
      <c r="CI87" s="243"/>
      <c r="CJ87" s="244" t="e">
        <f t="shared" ref="CJ87:CJ89" si="11">BZ87*CC87</f>
        <v>#N/A</v>
      </c>
      <c r="CK87" s="244"/>
      <c r="CL87" s="244"/>
      <c r="CM87" s="244"/>
      <c r="CN87" s="244"/>
      <c r="CO87" s="244"/>
      <c r="CP87" s="244"/>
      <c r="CQ87" s="246"/>
      <c r="CR87" s="242">
        <f>CR65</f>
        <v>0.59</v>
      </c>
      <c r="CS87" s="242"/>
      <c r="CT87" s="242"/>
      <c r="CU87" s="243" t="e">
        <f>DB79*DB94</f>
        <v>#N/A</v>
      </c>
      <c r="CV87" s="243"/>
      <c r="CW87" s="243"/>
      <c r="CX87" s="243"/>
      <c r="CY87" s="243"/>
      <c r="CZ87" s="243"/>
      <c r="DA87" s="243"/>
      <c r="DB87" s="244" t="e">
        <f t="shared" ref="DB87:DB89" si="12">CR87*CU87</f>
        <v>#N/A</v>
      </c>
      <c r="DC87" s="244"/>
      <c r="DD87" s="244"/>
      <c r="DE87" s="244"/>
      <c r="DF87" s="244"/>
      <c r="DG87" s="244"/>
      <c r="DH87" s="244"/>
      <c r="DI87" s="228"/>
      <c r="DK87" s="244" t="e">
        <f t="shared" ref="DK87:DK91" si="13">AZ87+BR87+CJ87+DB87</f>
        <v>#N/A</v>
      </c>
      <c r="DL87" s="244"/>
      <c r="DM87" s="244"/>
      <c r="DN87" s="244"/>
      <c r="DO87" s="244"/>
      <c r="DP87" s="244"/>
      <c r="DQ87" s="244"/>
    </row>
    <row r="88" spans="1:121">
      <c r="A88" s="218"/>
      <c r="B88" s="247" t="s">
        <v>52</v>
      </c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E88" s="247"/>
      <c r="AF88" s="247"/>
      <c r="AG88" s="247"/>
      <c r="AH88" s="247"/>
      <c r="AI88" s="247"/>
      <c r="AJ88" s="247"/>
      <c r="AK88" s="247"/>
      <c r="AL88" s="247"/>
      <c r="AM88" s="247"/>
      <c r="AN88" s="247"/>
      <c r="AO88" s="228"/>
      <c r="AP88" s="248">
        <f>$H$218</f>
        <v>0.13</v>
      </c>
      <c r="AQ88" s="248"/>
      <c r="AR88" s="248"/>
      <c r="AS88" s="249">
        <f>AZ99</f>
        <v>0</v>
      </c>
      <c r="AT88" s="249"/>
      <c r="AU88" s="249"/>
      <c r="AV88" s="249"/>
      <c r="AW88" s="249"/>
      <c r="AX88" s="249"/>
      <c r="AY88" s="249"/>
      <c r="AZ88" s="250">
        <f t="shared" si="9"/>
        <v>0</v>
      </c>
      <c r="BA88" s="250"/>
      <c r="BB88" s="250"/>
      <c r="BC88" s="250"/>
      <c r="BD88" s="250"/>
      <c r="BE88" s="250"/>
      <c r="BF88" s="250"/>
      <c r="BG88" s="245"/>
      <c r="BH88" s="248">
        <f>$H$218</f>
        <v>0.13</v>
      </c>
      <c r="BI88" s="248"/>
      <c r="BJ88" s="248"/>
      <c r="BK88" s="249">
        <f>BR99</f>
        <v>0</v>
      </c>
      <c r="BL88" s="249"/>
      <c r="BM88" s="249"/>
      <c r="BN88" s="249"/>
      <c r="BO88" s="249"/>
      <c r="BP88" s="249"/>
      <c r="BQ88" s="249"/>
      <c r="BR88" s="250">
        <f t="shared" si="10"/>
        <v>0</v>
      </c>
      <c r="BS88" s="250"/>
      <c r="BT88" s="250"/>
      <c r="BU88" s="250"/>
      <c r="BV88" s="250"/>
      <c r="BW88" s="250"/>
      <c r="BX88" s="250"/>
      <c r="BY88" s="246"/>
      <c r="BZ88" s="248">
        <f>$H$218</f>
        <v>0.13</v>
      </c>
      <c r="CA88" s="248"/>
      <c r="CB88" s="248"/>
      <c r="CC88" s="249" t="e">
        <f>CJ99</f>
        <v>#N/A</v>
      </c>
      <c r="CD88" s="249"/>
      <c r="CE88" s="249"/>
      <c r="CF88" s="249"/>
      <c r="CG88" s="249"/>
      <c r="CH88" s="249"/>
      <c r="CI88" s="249"/>
      <c r="CJ88" s="250" t="e">
        <f t="shared" si="11"/>
        <v>#N/A</v>
      </c>
      <c r="CK88" s="250"/>
      <c r="CL88" s="250"/>
      <c r="CM88" s="250"/>
      <c r="CN88" s="250"/>
      <c r="CO88" s="250"/>
      <c r="CP88" s="250"/>
      <c r="CQ88" s="246"/>
      <c r="CR88" s="248">
        <f>$H$218</f>
        <v>0.13</v>
      </c>
      <c r="CS88" s="248"/>
      <c r="CT88" s="248"/>
      <c r="CU88" s="249" t="e">
        <f>DB99</f>
        <v>#N/A</v>
      </c>
      <c r="CV88" s="249"/>
      <c r="CW88" s="249"/>
      <c r="CX88" s="249"/>
      <c r="CY88" s="249"/>
      <c r="CZ88" s="249"/>
      <c r="DA88" s="249"/>
      <c r="DB88" s="250" t="e">
        <f t="shared" si="12"/>
        <v>#N/A</v>
      </c>
      <c r="DC88" s="250"/>
      <c r="DD88" s="250"/>
      <c r="DE88" s="250"/>
      <c r="DF88" s="250"/>
      <c r="DG88" s="250"/>
      <c r="DH88" s="250"/>
      <c r="DI88" s="228"/>
      <c r="DK88" s="250" t="e">
        <f t="shared" si="13"/>
        <v>#N/A</v>
      </c>
      <c r="DL88" s="250"/>
      <c r="DM88" s="250"/>
      <c r="DN88" s="250"/>
      <c r="DO88" s="250"/>
      <c r="DP88" s="250"/>
      <c r="DQ88" s="250"/>
    </row>
    <row r="89" spans="1:121">
      <c r="A89" s="218"/>
      <c r="B89" s="241" t="s">
        <v>53</v>
      </c>
      <c r="C89" s="241"/>
      <c r="D89" s="241"/>
      <c r="E89" s="241"/>
      <c r="F89" s="241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241"/>
      <c r="AI89" s="241"/>
      <c r="AJ89" s="241"/>
      <c r="AK89" s="241"/>
      <c r="AL89" s="241"/>
      <c r="AM89" s="241"/>
      <c r="AN89" s="241"/>
      <c r="AO89" s="228"/>
      <c r="AP89" s="242">
        <v>0.15</v>
      </c>
      <c r="AQ89" s="242"/>
      <c r="AR89" s="242"/>
      <c r="AS89" s="243">
        <f>AZ99</f>
        <v>0</v>
      </c>
      <c r="AT89" s="243"/>
      <c r="AU89" s="243"/>
      <c r="AV89" s="243"/>
      <c r="AW89" s="243"/>
      <c r="AX89" s="243"/>
      <c r="AY89" s="243"/>
      <c r="AZ89" s="244">
        <f t="shared" si="9"/>
        <v>0</v>
      </c>
      <c r="BA89" s="244"/>
      <c r="BB89" s="244"/>
      <c r="BC89" s="244"/>
      <c r="BD89" s="244"/>
      <c r="BE89" s="244"/>
      <c r="BF89" s="244"/>
      <c r="BG89" s="245"/>
      <c r="BH89" s="242">
        <v>0.15</v>
      </c>
      <c r="BI89" s="242"/>
      <c r="BJ89" s="242"/>
      <c r="BK89" s="243">
        <f>BR99</f>
        <v>0</v>
      </c>
      <c r="BL89" s="243"/>
      <c r="BM89" s="243"/>
      <c r="BN89" s="243"/>
      <c r="BO89" s="243"/>
      <c r="BP89" s="243"/>
      <c r="BQ89" s="243"/>
      <c r="BR89" s="244">
        <f t="shared" si="10"/>
        <v>0</v>
      </c>
      <c r="BS89" s="244"/>
      <c r="BT89" s="244"/>
      <c r="BU89" s="244"/>
      <c r="BV89" s="244"/>
      <c r="BW89" s="244"/>
      <c r="BX89" s="244"/>
      <c r="BY89" s="246"/>
      <c r="BZ89" s="242">
        <v>0.15</v>
      </c>
      <c r="CA89" s="242"/>
      <c r="CB89" s="242"/>
      <c r="CC89" s="243" t="e">
        <f>CJ99</f>
        <v>#N/A</v>
      </c>
      <c r="CD89" s="243"/>
      <c r="CE89" s="243"/>
      <c r="CF89" s="243"/>
      <c r="CG89" s="243"/>
      <c r="CH89" s="243"/>
      <c r="CI89" s="243"/>
      <c r="CJ89" s="244" t="e">
        <f t="shared" si="11"/>
        <v>#N/A</v>
      </c>
      <c r="CK89" s="244"/>
      <c r="CL89" s="244"/>
      <c r="CM89" s="244"/>
      <c r="CN89" s="244"/>
      <c r="CO89" s="244"/>
      <c r="CP89" s="244"/>
      <c r="CQ89" s="246"/>
      <c r="CR89" s="242">
        <v>0.15</v>
      </c>
      <c r="CS89" s="242"/>
      <c r="CT89" s="242"/>
      <c r="CU89" s="243" t="e">
        <f>DB99</f>
        <v>#N/A</v>
      </c>
      <c r="CV89" s="243"/>
      <c r="CW89" s="243"/>
      <c r="CX89" s="243"/>
      <c r="CY89" s="243"/>
      <c r="CZ89" s="243"/>
      <c r="DA89" s="243"/>
      <c r="DB89" s="244" t="e">
        <f t="shared" si="12"/>
        <v>#N/A</v>
      </c>
      <c r="DC89" s="244"/>
      <c r="DD89" s="244"/>
      <c r="DE89" s="244"/>
      <c r="DF89" s="244"/>
      <c r="DG89" s="244"/>
      <c r="DH89" s="244"/>
      <c r="DI89" s="228"/>
      <c r="DK89" s="244" t="e">
        <f t="shared" si="13"/>
        <v>#N/A</v>
      </c>
      <c r="DL89" s="244"/>
      <c r="DM89" s="244"/>
      <c r="DN89" s="244"/>
      <c r="DO89" s="244"/>
      <c r="DP89" s="244"/>
      <c r="DQ89" s="244"/>
    </row>
    <row r="90" spans="1:121">
      <c r="A90" s="218"/>
      <c r="B90" s="251" t="s">
        <v>54</v>
      </c>
      <c r="C90" s="251"/>
      <c r="D90" s="251"/>
      <c r="E90" s="251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1"/>
      <c r="AE90" s="251"/>
      <c r="AF90" s="251"/>
      <c r="AG90" s="251"/>
      <c r="AH90" s="251"/>
      <c r="AI90" s="251"/>
      <c r="AJ90" s="251"/>
      <c r="AK90" s="251"/>
      <c r="AL90" s="251"/>
      <c r="AM90" s="251"/>
      <c r="AN90" s="251"/>
      <c r="AO90" s="228"/>
      <c r="AP90" s="252"/>
      <c r="AQ90" s="253"/>
      <c r="AR90" s="253"/>
      <c r="AS90" s="254"/>
      <c r="AT90" s="253"/>
      <c r="AU90" s="253"/>
      <c r="AV90" s="253"/>
      <c r="AW90" s="253"/>
      <c r="AX90" s="254"/>
      <c r="AY90" s="254"/>
      <c r="AZ90" s="255">
        <f>AS87-SUM(AZ87:BF89)</f>
        <v>0</v>
      </c>
      <c r="BA90" s="255"/>
      <c r="BB90" s="255"/>
      <c r="BC90" s="255"/>
      <c r="BD90" s="255"/>
      <c r="BE90" s="255"/>
      <c r="BF90" s="255"/>
      <c r="BG90" s="228"/>
      <c r="BH90" s="252"/>
      <c r="BI90" s="253"/>
      <c r="BJ90" s="253"/>
      <c r="BK90" s="254"/>
      <c r="BL90" s="253"/>
      <c r="BM90" s="253"/>
      <c r="BN90" s="253"/>
      <c r="BO90" s="253"/>
      <c r="BP90" s="254"/>
      <c r="BQ90" s="254"/>
      <c r="BR90" s="255">
        <f>BK87-SUM(BR87:BX89)</f>
        <v>0</v>
      </c>
      <c r="BS90" s="255"/>
      <c r="BT90" s="255"/>
      <c r="BU90" s="255"/>
      <c r="BV90" s="255"/>
      <c r="BW90" s="255"/>
      <c r="BX90" s="255"/>
      <c r="BY90" s="228"/>
      <c r="BZ90" s="256"/>
      <c r="CA90" s="256"/>
      <c r="CB90" s="256"/>
      <c r="CC90" s="257"/>
      <c r="CD90" s="258"/>
      <c r="CE90" s="258"/>
      <c r="CF90" s="258"/>
      <c r="CG90" s="258"/>
      <c r="CH90" s="258"/>
      <c r="CI90" s="258"/>
      <c r="CJ90" s="255" t="e">
        <f>CC87-SUM(CJ87:CP89)</f>
        <v>#N/A</v>
      </c>
      <c r="CK90" s="255"/>
      <c r="CL90" s="255"/>
      <c r="CM90" s="255"/>
      <c r="CN90" s="255"/>
      <c r="CO90" s="255"/>
      <c r="CP90" s="255"/>
      <c r="CQ90" s="228"/>
      <c r="CR90" s="257"/>
      <c r="CS90" s="257"/>
      <c r="CT90" s="257"/>
      <c r="CU90" s="257"/>
      <c r="CV90" s="257"/>
      <c r="CW90" s="257"/>
      <c r="CX90" s="257"/>
      <c r="CY90" s="257"/>
      <c r="CZ90" s="257"/>
      <c r="DA90" s="254"/>
      <c r="DB90" s="255" t="e">
        <f>CU87-SUM(DB87:DH89)</f>
        <v>#N/A</v>
      </c>
      <c r="DC90" s="255"/>
      <c r="DD90" s="255"/>
      <c r="DE90" s="255"/>
      <c r="DF90" s="255"/>
      <c r="DG90" s="255"/>
      <c r="DH90" s="255"/>
      <c r="DI90" s="228"/>
      <c r="DJ90" s="228"/>
      <c r="DK90" s="255" t="e">
        <f t="shared" si="13"/>
        <v>#N/A</v>
      </c>
      <c r="DL90" s="255"/>
      <c r="DM90" s="255"/>
      <c r="DN90" s="255"/>
      <c r="DO90" s="255"/>
      <c r="DP90" s="255"/>
      <c r="DQ90" s="255"/>
    </row>
    <row r="91" spans="1:121">
      <c r="A91" s="218"/>
      <c r="B91" s="226" t="s">
        <v>55</v>
      </c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 t="s">
        <v>45</v>
      </c>
      <c r="AO91" s="228"/>
      <c r="AP91" s="259"/>
      <c r="AQ91" s="260"/>
      <c r="AR91" s="260"/>
      <c r="AS91" s="245"/>
      <c r="AT91" s="260"/>
      <c r="AU91" s="260"/>
      <c r="AV91" s="260"/>
      <c r="AW91" s="260"/>
      <c r="AX91" s="245"/>
      <c r="AY91" s="245"/>
      <c r="AZ91" s="261">
        <f>SUM(AZ87:AZ90)</f>
        <v>0</v>
      </c>
      <c r="BA91" s="261"/>
      <c r="BB91" s="261"/>
      <c r="BC91" s="261"/>
      <c r="BD91" s="261"/>
      <c r="BE91" s="261"/>
      <c r="BF91" s="261"/>
      <c r="BG91" s="245"/>
      <c r="BH91" s="259"/>
      <c r="BI91" s="260"/>
      <c r="BJ91" s="260"/>
      <c r="BK91" s="245"/>
      <c r="BL91" s="260"/>
      <c r="BM91" s="260"/>
      <c r="BN91" s="260"/>
      <c r="BO91" s="260"/>
      <c r="BP91" s="245"/>
      <c r="BQ91" s="245"/>
      <c r="BR91" s="261">
        <f>SUM(BR87:BR90)</f>
        <v>0</v>
      </c>
      <c r="BS91" s="261"/>
      <c r="BT91" s="261"/>
      <c r="BU91" s="261"/>
      <c r="BV91" s="261"/>
      <c r="BW91" s="261"/>
      <c r="BX91" s="261"/>
      <c r="BY91" s="246"/>
      <c r="BZ91" s="262"/>
      <c r="CA91" s="262"/>
      <c r="CB91" s="262"/>
      <c r="CC91" s="263"/>
      <c r="CD91" s="264"/>
      <c r="CE91" s="264"/>
      <c r="CF91" s="264"/>
      <c r="CG91" s="264"/>
      <c r="CH91" s="264"/>
      <c r="CI91" s="264"/>
      <c r="CJ91" s="244" t="e">
        <f>SUM(CJ87:CJ90)</f>
        <v>#N/A</v>
      </c>
      <c r="CK91" s="244"/>
      <c r="CL91" s="244"/>
      <c r="CM91" s="244"/>
      <c r="CN91" s="244"/>
      <c r="CO91" s="244"/>
      <c r="CP91" s="244"/>
      <c r="CQ91" s="228"/>
      <c r="CR91" s="263"/>
      <c r="CS91" s="263"/>
      <c r="CT91" s="263"/>
      <c r="CU91" s="263"/>
      <c r="CV91" s="263"/>
      <c r="CW91" s="263"/>
      <c r="CX91" s="263"/>
      <c r="CY91" s="263"/>
      <c r="CZ91" s="263"/>
      <c r="DA91" s="263"/>
      <c r="DB91" s="265" t="e">
        <f>SUM(DB87:DB90)</f>
        <v>#N/A</v>
      </c>
      <c r="DC91" s="265"/>
      <c r="DD91" s="265"/>
      <c r="DE91" s="265"/>
      <c r="DF91" s="265"/>
      <c r="DG91" s="265"/>
      <c r="DH91" s="265"/>
      <c r="DI91" s="228"/>
      <c r="DK91" s="265" t="e">
        <f t="shared" si="13"/>
        <v>#N/A</v>
      </c>
      <c r="DL91" s="265"/>
      <c r="DM91" s="265"/>
      <c r="DN91" s="265"/>
      <c r="DO91" s="265"/>
      <c r="DP91" s="265"/>
      <c r="DQ91" s="265"/>
    </row>
    <row r="92" spans="1:121" s="273" customFormat="1" ht="10.5">
      <c r="A92" s="266"/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8"/>
      <c r="AP92" s="307"/>
      <c r="AQ92" s="245"/>
      <c r="AR92" s="245"/>
      <c r="AS92" s="308"/>
      <c r="AT92" s="245"/>
      <c r="AU92" s="228"/>
      <c r="AW92" s="303"/>
      <c r="AX92" s="303"/>
      <c r="AY92" s="303"/>
      <c r="AZ92" s="309"/>
      <c r="BA92" s="309"/>
      <c r="BB92" s="309"/>
      <c r="BC92" s="309"/>
      <c r="BD92" s="309"/>
      <c r="BE92" s="309"/>
      <c r="BF92" s="309"/>
      <c r="BG92" s="245"/>
      <c r="BH92" s="307"/>
      <c r="BI92" s="245"/>
      <c r="BJ92" s="245"/>
      <c r="BK92" s="308"/>
      <c r="BL92" s="245"/>
      <c r="BM92" s="228"/>
      <c r="BO92" s="303"/>
      <c r="BP92" s="303"/>
      <c r="BQ92" s="303"/>
      <c r="BR92" s="309"/>
      <c r="BS92" s="309"/>
      <c r="BT92" s="309"/>
      <c r="BU92" s="309"/>
      <c r="BV92" s="309"/>
      <c r="BW92" s="309"/>
      <c r="BX92" s="309"/>
      <c r="BY92" s="246"/>
      <c r="BZ92" s="267"/>
      <c r="CA92" s="262"/>
      <c r="CB92" s="272"/>
      <c r="CC92" s="268"/>
      <c r="CD92" s="263"/>
      <c r="CE92" s="263"/>
      <c r="CF92" s="263"/>
      <c r="CG92" s="263"/>
      <c r="CH92" s="263"/>
      <c r="CI92" s="263"/>
      <c r="CJ92" s="271"/>
      <c r="CK92" s="271"/>
      <c r="CL92" s="271"/>
      <c r="CM92" s="271"/>
      <c r="CN92" s="271"/>
      <c r="CO92" s="271"/>
      <c r="CP92" s="271"/>
      <c r="CQ92" s="228"/>
      <c r="CR92" s="268"/>
      <c r="CS92" s="269"/>
      <c r="CT92" s="270"/>
      <c r="CU92" s="268"/>
      <c r="CV92" s="270"/>
      <c r="CW92" s="270"/>
      <c r="CX92" s="270"/>
      <c r="CY92" s="270"/>
      <c r="CZ92" s="270"/>
      <c r="DA92" s="269"/>
      <c r="DB92" s="271"/>
      <c r="DC92" s="271"/>
      <c r="DD92" s="271"/>
      <c r="DE92" s="271"/>
      <c r="DF92" s="271"/>
      <c r="DG92" s="271"/>
      <c r="DH92" s="271"/>
      <c r="DI92" s="228"/>
      <c r="DK92" s="271"/>
      <c r="DL92" s="271"/>
      <c r="DM92" s="271"/>
      <c r="DN92" s="271"/>
      <c r="DO92" s="271"/>
      <c r="DP92" s="271"/>
      <c r="DQ92" s="271"/>
    </row>
    <row r="93" spans="1:121" ht="4.5" customHeight="1">
      <c r="A93" s="218"/>
      <c r="B93" s="226"/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6"/>
      <c r="AM93" s="226"/>
      <c r="AN93" s="226"/>
      <c r="AO93" s="228"/>
      <c r="AP93" s="307"/>
      <c r="AQ93" s="228"/>
      <c r="AR93" s="228"/>
      <c r="AS93" s="308"/>
      <c r="AT93" s="228"/>
      <c r="AU93" s="228"/>
      <c r="AW93" s="303"/>
      <c r="AX93" s="303"/>
      <c r="AY93" s="303"/>
      <c r="AZ93" s="277"/>
      <c r="BA93" s="303"/>
      <c r="BB93" s="303"/>
      <c r="BC93" s="303"/>
      <c r="BD93" s="303"/>
      <c r="BE93" s="303"/>
      <c r="BF93" s="303"/>
      <c r="BG93" s="245"/>
      <c r="BH93" s="307"/>
      <c r="BI93" s="228"/>
      <c r="BJ93" s="228"/>
      <c r="BK93" s="308"/>
      <c r="BL93" s="228"/>
      <c r="BM93" s="228"/>
      <c r="BO93" s="303"/>
      <c r="BP93" s="303"/>
      <c r="BQ93" s="303"/>
      <c r="BR93" s="277"/>
      <c r="BS93" s="303"/>
      <c r="BT93" s="303"/>
      <c r="BU93" s="303"/>
      <c r="BV93" s="303"/>
      <c r="BW93" s="303"/>
      <c r="BX93" s="303"/>
      <c r="BY93" s="246"/>
      <c r="BZ93" s="267"/>
      <c r="CA93" s="262"/>
      <c r="CB93" s="276"/>
      <c r="CC93" s="268"/>
      <c r="CD93" s="246"/>
      <c r="CE93" s="246"/>
      <c r="CF93" s="246"/>
      <c r="CG93" s="246"/>
      <c r="CH93" s="246"/>
      <c r="CI93" s="246"/>
      <c r="CJ93" s="275"/>
      <c r="CK93" s="246"/>
      <c r="CL93" s="274"/>
      <c r="CM93" s="270"/>
      <c r="CN93" s="270"/>
      <c r="CO93" s="270"/>
      <c r="CP93" s="270"/>
      <c r="CQ93" s="228"/>
      <c r="CR93" s="268"/>
      <c r="CS93" s="274"/>
      <c r="CT93" s="270"/>
      <c r="CU93" s="268"/>
      <c r="CV93" s="270"/>
      <c r="CW93" s="270"/>
      <c r="CX93" s="270"/>
      <c r="CY93" s="270"/>
      <c r="CZ93" s="270"/>
      <c r="DA93" s="275"/>
      <c r="DB93" s="246"/>
      <c r="DC93" s="246"/>
      <c r="DD93" s="246"/>
      <c r="DE93" s="246"/>
      <c r="DF93" s="246"/>
      <c r="DG93" s="246"/>
      <c r="DH93" s="246"/>
      <c r="DI93" s="228"/>
      <c r="DK93" s="275"/>
      <c r="DL93" s="246"/>
      <c r="DM93" s="246"/>
      <c r="DN93" s="246"/>
      <c r="DO93" s="246"/>
      <c r="DP93" s="246"/>
      <c r="DQ93" s="246"/>
    </row>
    <row r="94" spans="1:121" s="282" customFormat="1">
      <c r="A94" s="278"/>
      <c r="B94" s="279" t="s">
        <v>64</v>
      </c>
      <c r="C94" s="279"/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  <c r="R94" s="279"/>
      <c r="S94" s="279"/>
      <c r="T94" s="279"/>
      <c r="U94" s="279"/>
      <c r="V94" s="279"/>
      <c r="W94" s="279"/>
      <c r="X94" s="279"/>
      <c r="Y94" s="279"/>
      <c r="Z94" s="279"/>
      <c r="AA94" s="279"/>
      <c r="AB94" s="279"/>
      <c r="AC94" s="279"/>
      <c r="AD94" s="279"/>
      <c r="AE94" s="279"/>
      <c r="AF94" s="279"/>
      <c r="AG94" s="279"/>
      <c r="AH94" s="279"/>
      <c r="AI94" s="279"/>
      <c r="AJ94" s="279"/>
      <c r="AK94" s="279"/>
      <c r="AL94" s="279"/>
      <c r="AM94" s="279"/>
      <c r="AN94" s="279" t="s">
        <v>45</v>
      </c>
      <c r="AO94" s="279"/>
      <c r="AP94" s="280">
        <f>IF(AS78&lt;(AP78*-1),AS78+AP78,0)</f>
        <v>-24</v>
      </c>
      <c r="AQ94" s="280"/>
      <c r="AR94" s="280"/>
      <c r="AS94" s="310">
        <f>IF(AP94="","",AD7)</f>
        <v>0</v>
      </c>
      <c r="AT94" s="310"/>
      <c r="AU94" s="310"/>
      <c r="AV94" s="310"/>
      <c r="AW94" s="310"/>
      <c r="AX94" s="310"/>
      <c r="AY94" s="310"/>
      <c r="AZ94" s="310">
        <f>IF(AS94&lt;(AP94*-1+1),0,AS94+AP94)</f>
        <v>0</v>
      </c>
      <c r="BA94" s="310"/>
      <c r="BB94" s="310"/>
      <c r="BC94" s="310"/>
      <c r="BD94" s="310"/>
      <c r="BE94" s="310"/>
      <c r="BF94" s="310"/>
      <c r="BG94" s="311"/>
      <c r="BH94" s="312">
        <f>IF(BK78&lt;(BH78*-1),BK78+BH78,0)</f>
        <v>-12</v>
      </c>
      <c r="BI94" s="312"/>
      <c r="BJ94" s="312"/>
      <c r="BK94" s="310">
        <f>IF(BH94="","",AK7)</f>
        <v>0</v>
      </c>
      <c r="BL94" s="310"/>
      <c r="BM94" s="310"/>
      <c r="BN94" s="310"/>
      <c r="BO94" s="310"/>
      <c r="BP94" s="310"/>
      <c r="BQ94" s="310"/>
      <c r="BR94" s="310">
        <f>IF(BK94&lt;(BH94*-1+1),0,BK94+BH94)</f>
        <v>0</v>
      </c>
      <c r="BS94" s="310"/>
      <c r="BT94" s="310"/>
      <c r="BU94" s="310"/>
      <c r="BV94" s="310"/>
      <c r="BW94" s="310"/>
      <c r="BX94" s="310"/>
      <c r="BY94" s="313"/>
      <c r="BZ94" s="312">
        <f>IF(CC78&lt;(BZ78*-1),CC78+BZ78,0)</f>
        <v>-12</v>
      </c>
      <c r="CA94" s="312"/>
      <c r="CB94" s="312"/>
      <c r="CC94" s="310">
        <f>IF(BZ94="","",AR7)</f>
        <v>0</v>
      </c>
      <c r="CD94" s="310"/>
      <c r="CE94" s="310"/>
      <c r="CF94" s="310"/>
      <c r="CG94" s="310"/>
      <c r="CH94" s="310"/>
      <c r="CI94" s="310"/>
      <c r="CJ94" s="310">
        <f>IF(CC94&lt;(BZ94*-1+1),0,CC94+BZ94)</f>
        <v>0</v>
      </c>
      <c r="CK94" s="310"/>
      <c r="CL94" s="310"/>
      <c r="CM94" s="310"/>
      <c r="CN94" s="310"/>
      <c r="CO94" s="310"/>
      <c r="CP94" s="310"/>
      <c r="CQ94" s="314"/>
      <c r="CR94" s="312">
        <f>IF(CU78&lt;(CR78*-1),CU78+CR78,0)</f>
        <v>-12</v>
      </c>
      <c r="CS94" s="312"/>
      <c r="CT94" s="312"/>
      <c r="CU94" s="310">
        <f>IF(CR94="","",AY7)</f>
        <v>0</v>
      </c>
      <c r="CV94" s="310"/>
      <c r="CW94" s="310"/>
      <c r="CX94" s="310"/>
      <c r="CY94" s="310"/>
      <c r="CZ94" s="310"/>
      <c r="DA94" s="310"/>
      <c r="DB94" s="310">
        <f>IF(CU94&lt;(CR94*-1+1),0,CU94+CR94)</f>
        <v>0</v>
      </c>
      <c r="DC94" s="310"/>
      <c r="DD94" s="310"/>
      <c r="DE94" s="310"/>
      <c r="DF94" s="310"/>
      <c r="DG94" s="310"/>
      <c r="DH94" s="310"/>
      <c r="DI94" s="279"/>
      <c r="DK94" s="295"/>
      <c r="DL94" s="295"/>
      <c r="DM94" s="295"/>
      <c r="DN94" s="295"/>
      <c r="DO94" s="295"/>
      <c r="DP94" s="295"/>
      <c r="DQ94" s="295"/>
    </row>
    <row r="95" spans="1:121" s="282" customFormat="1">
      <c r="A95" s="278"/>
      <c r="B95" s="284" t="s">
        <v>57</v>
      </c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79"/>
      <c r="AP95" s="315"/>
      <c r="AQ95" s="316"/>
      <c r="AR95" s="316"/>
      <c r="AS95" s="317"/>
      <c r="AT95" s="316"/>
      <c r="AU95" s="316"/>
      <c r="AV95" s="316"/>
      <c r="AW95" s="318"/>
      <c r="AX95" s="318"/>
      <c r="AY95" s="318"/>
      <c r="AZ95" s="319">
        <f>AZ79</f>
        <v>615</v>
      </c>
      <c r="BA95" s="319"/>
      <c r="BB95" s="319"/>
      <c r="BC95" s="319"/>
      <c r="BD95" s="319"/>
      <c r="BE95" s="319"/>
      <c r="BF95" s="319"/>
      <c r="BG95" s="245"/>
      <c r="BH95" s="315"/>
      <c r="BI95" s="316"/>
      <c r="BJ95" s="316"/>
      <c r="BK95" s="317"/>
      <c r="BL95" s="316"/>
      <c r="BM95" s="316"/>
      <c r="BN95" s="316"/>
      <c r="BO95" s="318"/>
      <c r="BP95" s="318"/>
      <c r="BQ95" s="318"/>
      <c r="BR95" s="319">
        <f>BR79</f>
        <v>1640</v>
      </c>
      <c r="BS95" s="319"/>
      <c r="BT95" s="319"/>
      <c r="BU95" s="319"/>
      <c r="BV95" s="319"/>
      <c r="BW95" s="319"/>
      <c r="BX95" s="319"/>
      <c r="BY95" s="246"/>
      <c r="BZ95" s="285"/>
      <c r="CA95" s="285"/>
      <c r="CB95" s="285"/>
      <c r="CC95" s="287"/>
      <c r="CD95" s="287"/>
      <c r="CE95" s="287"/>
      <c r="CF95" s="286"/>
      <c r="CG95" s="286"/>
      <c r="CH95" s="286"/>
      <c r="CI95" s="286"/>
      <c r="CJ95" s="289" t="e">
        <f>CJ79</f>
        <v>#N/A</v>
      </c>
      <c r="CK95" s="289"/>
      <c r="CL95" s="289"/>
      <c r="CM95" s="289"/>
      <c r="CN95" s="289"/>
      <c r="CO95" s="289"/>
      <c r="CP95" s="289"/>
      <c r="CQ95" s="228"/>
      <c r="CR95" s="288"/>
      <c r="CS95" s="288"/>
      <c r="CT95" s="287"/>
      <c r="CU95" s="287"/>
      <c r="CV95" s="293"/>
      <c r="CW95" s="293"/>
      <c r="CX95" s="293"/>
      <c r="CY95" s="293"/>
      <c r="CZ95" s="293"/>
      <c r="DA95" s="287"/>
      <c r="DB95" s="289" t="e">
        <f>DB79</f>
        <v>#N/A</v>
      </c>
      <c r="DC95" s="289"/>
      <c r="DD95" s="289"/>
      <c r="DE95" s="289"/>
      <c r="DF95" s="289"/>
      <c r="DG95" s="289"/>
      <c r="DH95" s="289"/>
      <c r="DI95" s="279"/>
      <c r="DK95" s="295"/>
      <c r="DL95" s="295"/>
      <c r="DM95" s="295"/>
      <c r="DN95" s="295"/>
      <c r="DO95" s="295"/>
      <c r="DP95" s="295"/>
      <c r="DQ95" s="295"/>
    </row>
    <row r="96" spans="1:121">
      <c r="A96" s="218"/>
      <c r="B96" s="241" t="s">
        <v>65</v>
      </c>
      <c r="C96" s="241"/>
      <c r="D96" s="241"/>
      <c r="E96" s="241"/>
      <c r="F96" s="241"/>
      <c r="G96" s="241"/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1"/>
      <c r="AF96" s="241"/>
      <c r="AG96" s="241"/>
      <c r="AH96" s="241"/>
      <c r="AI96" s="241"/>
      <c r="AJ96" s="241"/>
      <c r="AK96" s="241"/>
      <c r="AL96" s="241"/>
      <c r="AM96" s="241"/>
      <c r="AN96" s="241"/>
      <c r="AO96" s="228"/>
      <c r="AP96" s="259"/>
      <c r="AQ96" s="260"/>
      <c r="AR96" s="260"/>
      <c r="AS96" s="245"/>
      <c r="AT96" s="260"/>
      <c r="AU96" s="260"/>
      <c r="AV96" s="260"/>
      <c r="AW96" s="245"/>
      <c r="AX96" s="245"/>
      <c r="AY96" s="245"/>
      <c r="AZ96" s="320">
        <f>AZ$94*AZ$95-AZ87</f>
        <v>0</v>
      </c>
      <c r="BA96" s="320"/>
      <c r="BB96" s="320"/>
      <c r="BC96" s="320"/>
      <c r="BD96" s="320"/>
      <c r="BE96" s="320"/>
      <c r="BF96" s="320"/>
      <c r="BG96" s="245"/>
      <c r="BH96" s="259"/>
      <c r="BI96" s="260"/>
      <c r="BJ96" s="260"/>
      <c r="BK96" s="245"/>
      <c r="BL96" s="260"/>
      <c r="BM96" s="260"/>
      <c r="BN96" s="260"/>
      <c r="BO96" s="245"/>
      <c r="BP96" s="245"/>
      <c r="BQ96" s="245"/>
      <c r="BR96" s="320">
        <f>BR$94*BR$95-BR87</f>
        <v>0</v>
      </c>
      <c r="BS96" s="320"/>
      <c r="BT96" s="320"/>
      <c r="BU96" s="320"/>
      <c r="BV96" s="320"/>
      <c r="BW96" s="320"/>
      <c r="BX96" s="320"/>
      <c r="BY96" s="246"/>
      <c r="BZ96" s="262"/>
      <c r="CA96" s="262"/>
      <c r="CB96" s="262"/>
      <c r="CC96" s="263"/>
      <c r="CD96" s="264"/>
      <c r="CE96" s="264"/>
      <c r="CF96" s="264"/>
      <c r="CG96" s="264"/>
      <c r="CH96" s="264"/>
      <c r="CI96" s="264"/>
      <c r="CJ96" s="320" t="e">
        <f>CJ$94*CJ$95-CJ87</f>
        <v>#N/A</v>
      </c>
      <c r="CK96" s="320"/>
      <c r="CL96" s="320"/>
      <c r="CM96" s="320"/>
      <c r="CN96" s="320"/>
      <c r="CO96" s="320"/>
      <c r="CP96" s="320"/>
      <c r="CQ96" s="228"/>
      <c r="CR96" s="263"/>
      <c r="CS96" s="263"/>
      <c r="CT96" s="263"/>
      <c r="CU96" s="263"/>
      <c r="CV96" s="263"/>
      <c r="CW96" s="263"/>
      <c r="CX96" s="263"/>
      <c r="CY96" s="263"/>
      <c r="CZ96" s="263"/>
      <c r="DA96" s="274"/>
      <c r="DB96" s="244" t="e">
        <f>DB$94*DB$95-DB87</f>
        <v>#N/A</v>
      </c>
      <c r="DC96" s="244"/>
      <c r="DD96" s="244"/>
      <c r="DE96" s="244"/>
      <c r="DF96" s="244"/>
      <c r="DG96" s="244"/>
      <c r="DH96" s="244"/>
      <c r="DI96" s="228"/>
      <c r="DK96" s="244" t="e">
        <f>AZ96+BR96+CJ96+DB96</f>
        <v>#N/A</v>
      </c>
      <c r="DL96" s="244"/>
      <c r="DM96" s="244"/>
      <c r="DN96" s="244"/>
      <c r="DO96" s="244"/>
      <c r="DP96" s="244"/>
      <c r="DQ96" s="244"/>
    </row>
    <row r="97" spans="1:121">
      <c r="A97" s="218"/>
      <c r="B97" s="247" t="s">
        <v>60</v>
      </c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47"/>
      <c r="AL97" s="247"/>
      <c r="AM97" s="247"/>
      <c r="AN97" s="247"/>
      <c r="AO97" s="228"/>
      <c r="AP97" s="321"/>
      <c r="AQ97" s="322"/>
      <c r="AR97" s="322"/>
      <c r="AS97" s="323"/>
      <c r="AT97" s="322"/>
      <c r="AU97" s="322"/>
      <c r="AV97" s="322"/>
      <c r="AW97" s="323"/>
      <c r="AX97" s="323"/>
      <c r="AY97" s="323"/>
      <c r="AZ97" s="324">
        <f>AZ96*1/(1+(AP88)*(1-AP98))</f>
        <v>0</v>
      </c>
      <c r="BA97" s="324"/>
      <c r="BB97" s="324"/>
      <c r="BC97" s="324"/>
      <c r="BD97" s="324"/>
      <c r="BE97" s="324"/>
      <c r="BF97" s="324"/>
      <c r="BG97" s="245"/>
      <c r="BH97" s="321"/>
      <c r="BI97" s="322"/>
      <c r="BJ97" s="322"/>
      <c r="BK97" s="323"/>
      <c r="BL97" s="322"/>
      <c r="BM97" s="322"/>
      <c r="BN97" s="322"/>
      <c r="BO97" s="323"/>
      <c r="BP97" s="323"/>
      <c r="BQ97" s="323"/>
      <c r="BR97" s="324">
        <f>BR96*1/(1+(BH88)*(1-BH98))</f>
        <v>0</v>
      </c>
      <c r="BS97" s="324"/>
      <c r="BT97" s="324"/>
      <c r="BU97" s="324"/>
      <c r="BV97" s="324"/>
      <c r="BW97" s="324"/>
      <c r="BX97" s="324"/>
      <c r="BY97" s="246"/>
      <c r="BZ97" s="296"/>
      <c r="CA97" s="296"/>
      <c r="CB97" s="296"/>
      <c r="CC97" s="299"/>
      <c r="CD97" s="297"/>
      <c r="CE97" s="297"/>
      <c r="CF97" s="297"/>
      <c r="CG97" s="297"/>
      <c r="CH97" s="297"/>
      <c r="CI97" s="297"/>
      <c r="CJ97" s="324" t="e">
        <f>CJ96*1/(1+(BZ88)*(1-BZ98))</f>
        <v>#N/A</v>
      </c>
      <c r="CK97" s="324"/>
      <c r="CL97" s="324"/>
      <c r="CM97" s="324"/>
      <c r="CN97" s="324"/>
      <c r="CO97" s="324"/>
      <c r="CP97" s="324"/>
      <c r="CQ97" s="228"/>
      <c r="CR97" s="299"/>
      <c r="CS97" s="299"/>
      <c r="CT97" s="299"/>
      <c r="CU97" s="299"/>
      <c r="CV97" s="299"/>
      <c r="CW97" s="299"/>
      <c r="CX97" s="299"/>
      <c r="CY97" s="299"/>
      <c r="CZ97" s="299"/>
      <c r="DA97" s="287"/>
      <c r="DB97" s="324" t="e">
        <f>DB96*1/(1+(CR88)*(1-CR98))</f>
        <v>#N/A</v>
      </c>
      <c r="DC97" s="324"/>
      <c r="DD97" s="324"/>
      <c r="DE97" s="324"/>
      <c r="DF97" s="324"/>
      <c r="DG97" s="324"/>
      <c r="DH97" s="324"/>
      <c r="DI97" s="228"/>
      <c r="DK97" s="250" t="e">
        <f>AZ97+BR97+CJ97+DB97</f>
        <v>#N/A</v>
      </c>
      <c r="DL97" s="250"/>
      <c r="DM97" s="250"/>
      <c r="DN97" s="250"/>
      <c r="DO97" s="250"/>
      <c r="DP97" s="250"/>
      <c r="DQ97" s="250"/>
    </row>
    <row r="98" spans="1:121">
      <c r="A98" s="218"/>
      <c r="B98" s="241" t="s">
        <v>66</v>
      </c>
      <c r="C98" s="241"/>
      <c r="D98" s="241"/>
      <c r="E98" s="241"/>
      <c r="F98" s="241"/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  <c r="AC98" s="241"/>
      <c r="AD98" s="241"/>
      <c r="AE98" s="241"/>
      <c r="AF98" s="241"/>
      <c r="AG98" s="241"/>
      <c r="AH98" s="241"/>
      <c r="AI98" s="241"/>
      <c r="AJ98" s="241"/>
      <c r="AK98" s="241"/>
      <c r="AL98" s="241"/>
      <c r="AM98" s="241"/>
      <c r="AN98" s="241"/>
      <c r="AO98" s="228"/>
      <c r="AP98" s="325">
        <v>0.1</v>
      </c>
      <c r="AQ98" s="325"/>
      <c r="AR98" s="325"/>
      <c r="AS98" s="326">
        <f>AZ97</f>
        <v>0</v>
      </c>
      <c r="AT98" s="326"/>
      <c r="AU98" s="326"/>
      <c r="AV98" s="326"/>
      <c r="AW98" s="326"/>
      <c r="AX98" s="326"/>
      <c r="AY98" s="245"/>
      <c r="AZ98" s="320">
        <f>AZ97*AP98</f>
        <v>0</v>
      </c>
      <c r="BA98" s="320"/>
      <c r="BB98" s="320"/>
      <c r="BC98" s="320"/>
      <c r="BD98" s="320"/>
      <c r="BE98" s="320"/>
      <c r="BF98" s="320"/>
      <c r="BG98" s="245"/>
      <c r="BH98" s="325">
        <v>0.1</v>
      </c>
      <c r="BI98" s="325"/>
      <c r="BJ98" s="325"/>
      <c r="BK98" s="326">
        <f>BR97</f>
        <v>0</v>
      </c>
      <c r="BL98" s="326"/>
      <c r="BM98" s="326"/>
      <c r="BN98" s="326"/>
      <c r="BO98" s="326"/>
      <c r="BP98" s="326"/>
      <c r="BQ98" s="245"/>
      <c r="BR98" s="320">
        <f>BR97*BH98</f>
        <v>0</v>
      </c>
      <c r="BS98" s="320"/>
      <c r="BT98" s="320"/>
      <c r="BU98" s="320"/>
      <c r="BV98" s="320"/>
      <c r="BW98" s="320"/>
      <c r="BX98" s="320"/>
      <c r="BY98" s="246"/>
      <c r="BZ98" s="242">
        <v>0.1</v>
      </c>
      <c r="CA98" s="242"/>
      <c r="CB98" s="242"/>
      <c r="CC98" s="243" t="e">
        <f>CJ97</f>
        <v>#N/A</v>
      </c>
      <c r="CD98" s="243"/>
      <c r="CE98" s="243"/>
      <c r="CF98" s="243"/>
      <c r="CG98" s="243"/>
      <c r="CH98" s="243"/>
      <c r="CI98" s="243"/>
      <c r="CJ98" s="244" t="e">
        <f>CJ97*BZ98</f>
        <v>#N/A</v>
      </c>
      <c r="CK98" s="244"/>
      <c r="CL98" s="244"/>
      <c r="CM98" s="244"/>
      <c r="CN98" s="244"/>
      <c r="CO98" s="244"/>
      <c r="CP98" s="244"/>
      <c r="CQ98" s="228"/>
      <c r="CR98" s="242">
        <v>0.1</v>
      </c>
      <c r="CS98" s="242"/>
      <c r="CT98" s="242"/>
      <c r="CU98" s="243" t="e">
        <f>DB97</f>
        <v>#N/A</v>
      </c>
      <c r="CV98" s="243"/>
      <c r="CW98" s="243"/>
      <c r="CX98" s="243"/>
      <c r="CY98" s="243"/>
      <c r="CZ98" s="243"/>
      <c r="DA98" s="243"/>
      <c r="DB98" s="244" t="e">
        <f>DB97*CR98</f>
        <v>#N/A</v>
      </c>
      <c r="DC98" s="244"/>
      <c r="DD98" s="244"/>
      <c r="DE98" s="244"/>
      <c r="DF98" s="244"/>
      <c r="DG98" s="244"/>
      <c r="DH98" s="244"/>
      <c r="DI98" s="228"/>
      <c r="DK98" s="244" t="e">
        <f>AZ98+BR98+CJ98+DB98</f>
        <v>#N/A</v>
      </c>
      <c r="DL98" s="244"/>
      <c r="DM98" s="244"/>
      <c r="DN98" s="244"/>
      <c r="DO98" s="244"/>
      <c r="DP98" s="244"/>
      <c r="DQ98" s="244"/>
    </row>
    <row r="99" spans="1:121">
      <c r="A99" s="218"/>
      <c r="B99" s="247" t="s">
        <v>62</v>
      </c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47"/>
      <c r="AL99" s="247"/>
      <c r="AM99" s="247"/>
      <c r="AN99" s="247"/>
      <c r="AO99" s="228"/>
      <c r="AP99" s="321"/>
      <c r="AQ99" s="322"/>
      <c r="AR99" s="322"/>
      <c r="AS99" s="322"/>
      <c r="AT99" s="322"/>
      <c r="AU99" s="322"/>
      <c r="AV99" s="322"/>
      <c r="AW99" s="323"/>
      <c r="AX99" s="323"/>
      <c r="AY99" s="323"/>
      <c r="AZ99" s="324">
        <f>AZ97-AZ98</f>
        <v>0</v>
      </c>
      <c r="BA99" s="324"/>
      <c r="BB99" s="324"/>
      <c r="BC99" s="324"/>
      <c r="BD99" s="324"/>
      <c r="BE99" s="324"/>
      <c r="BF99" s="324"/>
      <c r="BG99" s="245"/>
      <c r="BH99" s="321"/>
      <c r="BI99" s="322"/>
      <c r="BJ99" s="322"/>
      <c r="BK99" s="322"/>
      <c r="BL99" s="322"/>
      <c r="BM99" s="322"/>
      <c r="BN99" s="322"/>
      <c r="BO99" s="323"/>
      <c r="BP99" s="323"/>
      <c r="BQ99" s="323"/>
      <c r="BR99" s="324">
        <f>BR97-BR98</f>
        <v>0</v>
      </c>
      <c r="BS99" s="324"/>
      <c r="BT99" s="324"/>
      <c r="BU99" s="324"/>
      <c r="BV99" s="324"/>
      <c r="BW99" s="324"/>
      <c r="BX99" s="324"/>
      <c r="BY99" s="246"/>
      <c r="BZ99" s="299"/>
      <c r="CA99" s="299"/>
      <c r="CB99" s="299"/>
      <c r="CC99" s="323"/>
      <c r="CD99" s="322"/>
      <c r="CE99" s="322"/>
      <c r="CF99" s="322"/>
      <c r="CG99" s="322"/>
      <c r="CH99" s="322"/>
      <c r="CI99" s="322"/>
      <c r="CJ99" s="250" t="e">
        <f>CJ97-CJ98</f>
        <v>#N/A</v>
      </c>
      <c r="CK99" s="250"/>
      <c r="CL99" s="250"/>
      <c r="CM99" s="250"/>
      <c r="CN99" s="250"/>
      <c r="CO99" s="250"/>
      <c r="CP99" s="250"/>
      <c r="CQ99" s="228"/>
      <c r="CR99" s="299"/>
      <c r="CS99" s="299"/>
      <c r="CT99" s="299"/>
      <c r="CU99" s="299"/>
      <c r="CV99" s="299"/>
      <c r="CW99" s="299"/>
      <c r="CX99" s="299"/>
      <c r="CY99" s="299"/>
      <c r="CZ99" s="299"/>
      <c r="DA99" s="287"/>
      <c r="DB99" s="250" t="e">
        <f>DB97-DB98</f>
        <v>#N/A</v>
      </c>
      <c r="DC99" s="250"/>
      <c r="DD99" s="250"/>
      <c r="DE99" s="250"/>
      <c r="DF99" s="250"/>
      <c r="DG99" s="250"/>
      <c r="DH99" s="250"/>
      <c r="DI99" s="228"/>
      <c r="DK99" s="250" t="e">
        <f>AZ99+BR99+CJ99+DB99</f>
        <v>#N/A</v>
      </c>
      <c r="DL99" s="250"/>
      <c r="DM99" s="250"/>
      <c r="DN99" s="250"/>
      <c r="DO99" s="250"/>
      <c r="DP99" s="250"/>
      <c r="DQ99" s="250"/>
    </row>
    <row r="100" spans="1:121">
      <c r="B100" s="327"/>
      <c r="C100" s="327"/>
      <c r="D100" s="327"/>
      <c r="E100" s="327"/>
      <c r="F100" s="327"/>
      <c r="G100" s="327"/>
      <c r="H100" s="327"/>
      <c r="I100" s="327"/>
      <c r="J100" s="327"/>
      <c r="K100" s="327"/>
      <c r="L100" s="327"/>
      <c r="M100" s="327"/>
      <c r="N100" s="327"/>
      <c r="O100" s="327"/>
      <c r="P100" s="327"/>
      <c r="Q100" s="327"/>
      <c r="R100" s="327"/>
      <c r="S100" s="327"/>
      <c r="T100" s="327"/>
      <c r="U100" s="327"/>
      <c r="V100" s="327"/>
      <c r="W100" s="327"/>
      <c r="X100" s="327"/>
      <c r="Y100" s="327"/>
      <c r="Z100" s="327"/>
      <c r="AA100" s="327"/>
      <c r="AB100" s="327"/>
      <c r="AC100" s="327"/>
      <c r="AD100" s="327"/>
      <c r="AE100" s="327"/>
      <c r="AF100" s="327"/>
      <c r="AG100" s="327"/>
      <c r="AH100" s="327"/>
      <c r="AI100" s="327"/>
      <c r="AJ100" s="327"/>
      <c r="AK100" s="327"/>
      <c r="AL100" s="327"/>
      <c r="AM100" s="327"/>
      <c r="AN100" s="327"/>
      <c r="AO100" s="328"/>
      <c r="AP100" s="329"/>
      <c r="AQ100" s="328"/>
      <c r="AR100" s="328"/>
      <c r="AS100" s="328"/>
      <c r="AT100" s="328"/>
      <c r="AU100" s="328"/>
      <c r="AV100" s="328"/>
      <c r="AW100" s="329"/>
      <c r="AX100" s="328"/>
      <c r="AY100" s="328"/>
      <c r="AZ100" s="328"/>
      <c r="BA100" s="328"/>
      <c r="BB100" s="328"/>
      <c r="BC100" s="328"/>
      <c r="BD100" s="329"/>
      <c r="BE100" s="327"/>
      <c r="BF100" s="328"/>
      <c r="BG100" s="328"/>
      <c r="BH100" s="328"/>
      <c r="BI100" s="328"/>
      <c r="BJ100" s="328"/>
      <c r="BK100" s="328"/>
      <c r="BL100" s="328"/>
      <c r="BM100" s="328"/>
      <c r="BN100" s="328"/>
      <c r="BO100" s="328"/>
      <c r="BP100" s="328"/>
      <c r="BQ100" s="328"/>
      <c r="BR100" s="328"/>
      <c r="BS100" s="328"/>
      <c r="BT100" s="328"/>
      <c r="BU100" s="328"/>
      <c r="BV100" s="328"/>
      <c r="BW100" s="328"/>
      <c r="BX100" s="328"/>
      <c r="BY100" s="328"/>
      <c r="BZ100" s="328"/>
      <c r="CA100" s="328"/>
      <c r="CB100" s="328"/>
      <c r="CC100" s="328"/>
      <c r="CD100" s="328"/>
      <c r="CE100" s="328"/>
      <c r="CF100" s="328"/>
      <c r="CG100" s="328"/>
      <c r="CH100" s="328"/>
      <c r="CI100" s="328"/>
      <c r="CJ100" s="328"/>
      <c r="CK100" s="328"/>
      <c r="CL100" s="328"/>
      <c r="CM100" s="328"/>
      <c r="CN100" s="328"/>
      <c r="CO100" s="328"/>
      <c r="CP100" s="328"/>
      <c r="CQ100" s="328"/>
      <c r="CR100" s="328"/>
      <c r="CS100" s="328"/>
      <c r="CT100" s="328"/>
      <c r="CU100" s="328"/>
      <c r="CV100" s="328"/>
      <c r="CW100" s="328"/>
      <c r="CX100" s="328"/>
      <c r="CY100" s="328"/>
      <c r="CZ100" s="328"/>
      <c r="DA100" s="328"/>
      <c r="DB100" s="328"/>
      <c r="DC100" s="328"/>
      <c r="DD100" s="328"/>
      <c r="DE100" s="328"/>
      <c r="DF100" s="328"/>
      <c r="DG100" s="328"/>
      <c r="DH100" s="328"/>
      <c r="DI100" s="328"/>
      <c r="DJ100" s="328"/>
      <c r="DK100" s="328"/>
      <c r="DL100" s="328"/>
      <c r="DM100" s="328"/>
      <c r="DN100" s="328"/>
      <c r="DO100" s="328"/>
      <c r="DP100" s="328"/>
      <c r="DQ100" s="328"/>
    </row>
    <row r="101" spans="1:121" ht="45.75" hidden="1" customHeight="1">
      <c r="A101" s="218"/>
      <c r="B101" s="330" t="s">
        <v>67</v>
      </c>
      <c r="C101" s="330"/>
      <c r="D101" s="330"/>
      <c r="E101" s="330"/>
      <c r="F101" s="330"/>
      <c r="G101" s="330"/>
      <c r="H101" s="330"/>
      <c r="I101" s="330"/>
      <c r="J101" s="330"/>
      <c r="K101" s="330"/>
      <c r="L101" s="330"/>
      <c r="M101" s="330"/>
      <c r="N101" s="330"/>
      <c r="O101" s="330"/>
      <c r="P101" s="330"/>
      <c r="Q101" s="330"/>
      <c r="R101" s="330"/>
      <c r="S101" s="330"/>
      <c r="T101" s="330"/>
      <c r="U101" s="330"/>
      <c r="V101" s="330"/>
      <c r="W101" s="330"/>
      <c r="X101" s="330"/>
      <c r="Y101" s="330"/>
      <c r="Z101" s="330"/>
      <c r="AA101" s="330"/>
      <c r="AB101" s="330"/>
      <c r="AC101" s="330"/>
      <c r="AD101" s="330"/>
      <c r="AE101" s="330"/>
      <c r="AF101" s="330"/>
      <c r="AG101" s="330"/>
      <c r="AH101" s="330"/>
      <c r="AI101" s="330"/>
      <c r="AJ101" s="330"/>
      <c r="AK101" s="330"/>
      <c r="AL101" s="330"/>
      <c r="AM101" s="330"/>
      <c r="AN101" s="330"/>
      <c r="AO101" s="330"/>
      <c r="AP101" s="330"/>
      <c r="AQ101" s="330"/>
      <c r="AR101" s="330"/>
      <c r="AS101" s="330"/>
      <c r="AT101" s="330"/>
      <c r="AU101" s="330"/>
      <c r="AV101" s="330"/>
      <c r="AW101" s="330"/>
      <c r="AX101" s="330"/>
      <c r="AY101" s="330"/>
      <c r="AZ101" s="330"/>
      <c r="BA101" s="330"/>
      <c r="BB101" s="330"/>
      <c r="BC101" s="330"/>
      <c r="BD101" s="330"/>
      <c r="BE101" s="330"/>
      <c r="BF101" s="330"/>
      <c r="BG101" s="330"/>
      <c r="BH101" s="330"/>
      <c r="BI101" s="330"/>
      <c r="BJ101" s="330"/>
      <c r="BK101" s="330"/>
      <c r="BL101" s="330"/>
      <c r="BM101" s="330"/>
      <c r="BN101" s="330"/>
      <c r="BO101" s="330"/>
      <c r="BP101" s="330"/>
      <c r="BQ101" s="330"/>
      <c r="BR101" s="330"/>
      <c r="BS101" s="330"/>
      <c r="BT101" s="330"/>
      <c r="BU101" s="330"/>
      <c r="BV101" s="330"/>
      <c r="BW101" s="330"/>
      <c r="BX101" s="330"/>
      <c r="BY101" s="330"/>
      <c r="BZ101" s="330"/>
      <c r="CA101" s="330"/>
      <c r="CB101" s="330"/>
      <c r="CC101" s="330"/>
      <c r="CD101" s="330"/>
      <c r="CE101" s="330"/>
      <c r="CF101" s="330"/>
      <c r="CG101" s="330"/>
      <c r="CH101" s="330"/>
      <c r="CI101" s="330"/>
      <c r="CJ101" s="330"/>
      <c r="CK101" s="330"/>
      <c r="CL101" s="330"/>
      <c r="CM101" s="330"/>
      <c r="CN101" s="330"/>
      <c r="CO101" s="330"/>
      <c r="CP101" s="330"/>
      <c r="CQ101" s="330"/>
      <c r="CR101" s="330"/>
      <c r="CS101" s="330"/>
      <c r="CT101" s="330"/>
      <c r="CU101" s="330"/>
      <c r="CV101" s="330"/>
      <c r="CW101" s="330"/>
      <c r="CX101" s="330"/>
      <c r="CY101" s="330"/>
      <c r="CZ101" s="330"/>
      <c r="DA101" s="330"/>
      <c r="DB101" s="330"/>
      <c r="DC101" s="330"/>
      <c r="DD101" s="330"/>
      <c r="DE101" s="330"/>
      <c r="DF101" s="330"/>
      <c r="DG101" s="330"/>
      <c r="DH101" s="330"/>
      <c r="DI101" s="328"/>
      <c r="DJ101" s="328"/>
      <c r="DK101" s="328"/>
      <c r="DL101" s="328"/>
      <c r="DM101" s="328"/>
      <c r="DN101" s="328"/>
      <c r="DO101" s="328"/>
      <c r="DP101" s="328"/>
      <c r="DQ101" s="328"/>
    </row>
    <row r="102" spans="1:121" hidden="1">
      <c r="A102" s="218"/>
      <c r="B102" s="241"/>
      <c r="C102" s="241"/>
      <c r="D102" s="241"/>
      <c r="E102" s="241"/>
      <c r="F102" s="241"/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/>
      <c r="AA102" s="241"/>
      <c r="AB102" s="241"/>
      <c r="AC102" s="241"/>
      <c r="AD102" s="241"/>
      <c r="AE102" s="241"/>
      <c r="AF102" s="241"/>
      <c r="AG102" s="241"/>
      <c r="AH102" s="241"/>
      <c r="AI102" s="241"/>
      <c r="AJ102" s="241"/>
      <c r="AK102" s="241"/>
      <c r="AL102" s="241"/>
      <c r="AM102" s="241"/>
      <c r="AN102" s="241"/>
      <c r="AO102" s="228"/>
      <c r="AP102" s="303"/>
      <c r="AQ102" s="228"/>
      <c r="AR102" s="228"/>
      <c r="AS102" s="228"/>
      <c r="AT102" s="228"/>
      <c r="AU102" s="228"/>
      <c r="AV102" s="228"/>
      <c r="AW102" s="303"/>
      <c r="AX102" s="228"/>
      <c r="AY102" s="228"/>
      <c r="AZ102" s="228"/>
      <c r="BA102" s="228"/>
      <c r="BB102" s="228"/>
      <c r="BC102" s="228"/>
      <c r="BD102" s="303"/>
      <c r="BE102" s="241"/>
      <c r="BF102" s="228"/>
      <c r="BG102" s="228"/>
      <c r="BH102" s="228"/>
      <c r="BI102" s="228"/>
      <c r="BJ102" s="228"/>
      <c r="BK102" s="228"/>
      <c r="BL102" s="228"/>
      <c r="BM102" s="228"/>
      <c r="BN102" s="228"/>
      <c r="BO102" s="228"/>
      <c r="BP102" s="228"/>
      <c r="BQ102" s="228"/>
      <c r="BR102" s="228"/>
      <c r="BS102" s="228"/>
      <c r="BT102" s="228"/>
      <c r="BU102" s="228"/>
      <c r="BV102" s="228"/>
      <c r="BW102" s="228"/>
      <c r="BX102" s="228"/>
      <c r="BY102" s="228"/>
      <c r="BZ102" s="228"/>
      <c r="CA102" s="228"/>
      <c r="CB102" s="228"/>
      <c r="CC102" s="228"/>
      <c r="CD102" s="228"/>
      <c r="CE102" s="228"/>
      <c r="CF102" s="228"/>
      <c r="CG102" s="228"/>
      <c r="CH102" s="228"/>
      <c r="CI102" s="228"/>
      <c r="CJ102" s="228"/>
      <c r="CK102" s="228"/>
      <c r="CL102" s="228"/>
      <c r="CM102" s="228"/>
      <c r="CN102" s="228"/>
      <c r="CO102" s="228"/>
      <c r="CP102" s="228"/>
      <c r="CQ102" s="228"/>
      <c r="CR102" s="228"/>
      <c r="CS102" s="228"/>
      <c r="CT102" s="228"/>
      <c r="CU102" s="228"/>
      <c r="CV102" s="228"/>
      <c r="CW102" s="228"/>
      <c r="CX102" s="228"/>
      <c r="CY102" s="228"/>
      <c r="CZ102" s="228"/>
      <c r="DA102" s="228"/>
      <c r="DB102" s="228"/>
      <c r="DC102" s="228"/>
      <c r="DD102" s="228"/>
      <c r="DE102" s="228"/>
      <c r="DF102" s="228"/>
      <c r="DG102" s="228"/>
      <c r="DH102" s="228"/>
      <c r="DI102" s="328"/>
      <c r="DJ102" s="328"/>
      <c r="DK102" s="328"/>
      <c r="DL102" s="328"/>
      <c r="DM102" s="328"/>
      <c r="DN102" s="328"/>
      <c r="DO102" s="328"/>
      <c r="DP102" s="328"/>
      <c r="DQ102" s="328"/>
    </row>
    <row r="103" spans="1:121" ht="12.75" hidden="1" customHeight="1">
      <c r="A103" s="218"/>
      <c r="B103" s="331" t="s">
        <v>68</v>
      </c>
      <c r="C103" s="226"/>
      <c r="D103" s="226"/>
      <c r="E103" s="226"/>
      <c r="F103" s="241"/>
      <c r="G103" s="241"/>
      <c r="H103" s="241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  <c r="AA103" s="241"/>
      <c r="AB103" s="241"/>
      <c r="AC103" s="241"/>
      <c r="AD103" s="241"/>
      <c r="AE103" s="241"/>
      <c r="AF103" s="241"/>
      <c r="AG103" s="241"/>
      <c r="AH103" s="241"/>
      <c r="AI103" s="241"/>
      <c r="AJ103" s="241"/>
      <c r="AK103" s="241"/>
      <c r="AL103" s="241"/>
      <c r="AM103" s="241"/>
      <c r="AN103" s="241"/>
      <c r="AO103" s="228"/>
      <c r="AP103" s="332"/>
      <c r="AQ103" s="332"/>
      <c r="AR103" s="332"/>
      <c r="AS103" s="332"/>
      <c r="AT103" s="332"/>
      <c r="AU103" s="332"/>
      <c r="AV103" s="332"/>
      <c r="AW103" s="332"/>
      <c r="AX103" s="332"/>
      <c r="AY103" s="332"/>
      <c r="AZ103" s="332"/>
      <c r="BA103" s="333" t="s">
        <v>5</v>
      </c>
      <c r="BB103" s="332"/>
      <c r="BC103" s="332"/>
      <c r="BD103" s="332"/>
      <c r="BE103" s="332"/>
      <c r="BF103" s="332"/>
      <c r="BG103" s="332"/>
      <c r="BH103" s="332"/>
      <c r="BI103" s="332"/>
      <c r="BJ103" s="332"/>
      <c r="BK103" s="332"/>
      <c r="BL103" s="332"/>
      <c r="BM103" s="228"/>
      <c r="BN103" s="332"/>
      <c r="BO103" s="332"/>
      <c r="BP103" s="332"/>
      <c r="BQ103" s="332"/>
      <c r="BR103" s="332"/>
      <c r="BS103" s="332"/>
      <c r="BT103" s="332"/>
      <c r="BU103" s="332"/>
      <c r="BV103" s="332"/>
      <c r="BW103" s="332"/>
      <c r="BX103" s="332"/>
      <c r="BY103" s="333" t="s">
        <v>69</v>
      </c>
      <c r="BZ103" s="332"/>
      <c r="CA103" s="332"/>
      <c r="CB103" s="332"/>
      <c r="CC103" s="332"/>
      <c r="CD103" s="332"/>
      <c r="CE103" s="332"/>
      <c r="CF103" s="332"/>
      <c r="CG103" s="332"/>
      <c r="CH103" s="332"/>
      <c r="CI103" s="332"/>
      <c r="CJ103" s="332"/>
      <c r="CK103" s="228"/>
      <c r="CL103" s="332"/>
      <c r="CM103" s="332"/>
      <c r="CN103" s="332"/>
      <c r="CO103" s="332"/>
      <c r="CP103" s="332"/>
      <c r="CQ103" s="332"/>
      <c r="CR103" s="332"/>
      <c r="CS103" s="332"/>
      <c r="CT103" s="332"/>
      <c r="CU103" s="332"/>
      <c r="CV103" s="332"/>
      <c r="CW103" s="333" t="s">
        <v>70</v>
      </c>
      <c r="CX103" s="332"/>
      <c r="CY103" s="332"/>
      <c r="CZ103" s="332"/>
      <c r="DA103" s="332"/>
      <c r="DB103" s="332"/>
      <c r="DC103" s="332"/>
      <c r="DD103" s="332"/>
      <c r="DE103" s="332"/>
      <c r="DF103" s="332"/>
      <c r="DG103" s="332"/>
      <c r="DH103" s="332"/>
      <c r="DI103" s="328"/>
      <c r="DJ103" s="328"/>
      <c r="DK103" s="328"/>
      <c r="DL103" s="328"/>
      <c r="DM103" s="328"/>
      <c r="DN103" s="328"/>
      <c r="DO103" s="328"/>
      <c r="DP103" s="328"/>
      <c r="DQ103" s="328"/>
    </row>
    <row r="104" spans="1:121" hidden="1">
      <c r="A104" s="218"/>
      <c r="B104" s="233" t="s">
        <v>71</v>
      </c>
      <c r="C104" s="233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3"/>
      <c r="AM104" s="233"/>
      <c r="AN104" s="233"/>
      <c r="AO104" s="228"/>
      <c r="AP104" s="236" t="s">
        <v>40</v>
      </c>
      <c r="AQ104" s="236"/>
      <c r="AR104" s="236"/>
      <c r="AS104" s="236"/>
      <c r="AT104" s="236"/>
      <c r="AU104" s="236"/>
      <c r="AV104" s="236"/>
      <c r="AW104" s="236" t="s">
        <v>41</v>
      </c>
      <c r="AX104" s="236"/>
      <c r="AY104" s="236"/>
      <c r="AZ104" s="236"/>
      <c r="BA104" s="236"/>
      <c r="BB104" s="236"/>
      <c r="BC104" s="236"/>
      <c r="BD104" s="234"/>
      <c r="BE104" s="237" t="s">
        <v>42</v>
      </c>
      <c r="BF104" s="237"/>
      <c r="BG104" s="237"/>
      <c r="BH104" s="237"/>
      <c r="BI104" s="237"/>
      <c r="BJ104" s="237"/>
      <c r="BK104" s="237"/>
      <c r="BL104" s="237"/>
      <c r="BM104" s="228"/>
      <c r="BN104" s="236" t="s">
        <v>40</v>
      </c>
      <c r="BO104" s="236"/>
      <c r="BP104" s="236"/>
      <c r="BQ104" s="236"/>
      <c r="BR104" s="236"/>
      <c r="BS104" s="236"/>
      <c r="BT104" s="236"/>
      <c r="BU104" s="236" t="s">
        <v>41</v>
      </c>
      <c r="BV104" s="236"/>
      <c r="BW104" s="236"/>
      <c r="BX104" s="236"/>
      <c r="BY104" s="236"/>
      <c r="BZ104" s="236"/>
      <c r="CA104" s="236"/>
      <c r="CB104" s="234"/>
      <c r="CC104" s="237" t="s">
        <v>42</v>
      </c>
      <c r="CD104" s="237"/>
      <c r="CE104" s="237"/>
      <c r="CF104" s="237"/>
      <c r="CG104" s="237"/>
      <c r="CH104" s="237"/>
      <c r="CI104" s="237"/>
      <c r="CJ104" s="237"/>
      <c r="CK104" s="228"/>
      <c r="CL104" s="236" t="s">
        <v>40</v>
      </c>
      <c r="CM104" s="236"/>
      <c r="CN104" s="236"/>
      <c r="CO104" s="236"/>
      <c r="CP104" s="236"/>
      <c r="CQ104" s="236"/>
      <c r="CR104" s="236"/>
      <c r="CS104" s="236" t="s">
        <v>41</v>
      </c>
      <c r="CT104" s="236"/>
      <c r="CU104" s="236"/>
      <c r="CV104" s="236"/>
      <c r="CW104" s="236"/>
      <c r="CX104" s="236"/>
      <c r="CY104" s="236"/>
      <c r="CZ104" s="234"/>
      <c r="DA104" s="237" t="s">
        <v>42</v>
      </c>
      <c r="DB104" s="237"/>
      <c r="DC104" s="237"/>
      <c r="DD104" s="237"/>
      <c r="DE104" s="237"/>
      <c r="DF104" s="237"/>
      <c r="DG104" s="237"/>
      <c r="DH104" s="237"/>
      <c r="DI104" s="328"/>
      <c r="DJ104" s="328"/>
      <c r="DK104" s="328"/>
      <c r="DL104" s="328"/>
      <c r="DM104" s="328"/>
      <c r="DN104" s="328"/>
      <c r="DO104" s="328"/>
      <c r="DP104" s="328"/>
      <c r="DQ104" s="328"/>
    </row>
    <row r="105" spans="1:121" hidden="1">
      <c r="A105" s="218"/>
      <c r="B105" s="241" t="s">
        <v>72</v>
      </c>
      <c r="C105" s="241"/>
      <c r="D105" s="241"/>
      <c r="E105" s="241"/>
      <c r="F105" s="241"/>
      <c r="G105" s="241"/>
      <c r="H105" s="241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  <c r="AA105" s="241"/>
      <c r="AB105" s="241"/>
      <c r="AC105" s="241"/>
      <c r="AD105" s="241"/>
      <c r="AE105" s="241"/>
      <c r="AF105" s="241"/>
      <c r="AG105" s="241"/>
      <c r="AH105" s="241"/>
      <c r="AI105" s="241"/>
      <c r="AJ105" s="241"/>
      <c r="AK105" s="241"/>
      <c r="AL105" s="241"/>
      <c r="AM105" s="241"/>
      <c r="AN105" s="241"/>
      <c r="AO105" s="228"/>
      <c r="AP105" s="334">
        <v>0</v>
      </c>
      <c r="AQ105" s="334"/>
      <c r="AR105" s="334"/>
      <c r="AS105" s="334"/>
      <c r="AT105" s="334"/>
      <c r="AU105" s="334"/>
      <c r="AV105" s="334"/>
      <c r="AW105" s="243" t="e">
        <f>BE114</f>
        <v>#N/A</v>
      </c>
      <c r="AX105" s="243"/>
      <c r="AY105" s="243"/>
      <c r="AZ105" s="243"/>
      <c r="BA105" s="243"/>
      <c r="BB105" s="243"/>
      <c r="BC105" s="243"/>
      <c r="BD105" s="243"/>
      <c r="BE105" s="244" t="e">
        <f>AP105*AW105</f>
        <v>#N/A</v>
      </c>
      <c r="BF105" s="244"/>
      <c r="BG105" s="244"/>
      <c r="BH105" s="244"/>
      <c r="BI105" s="244"/>
      <c r="BJ105" s="244"/>
      <c r="BK105" s="244"/>
      <c r="BL105" s="244"/>
      <c r="BM105" s="228"/>
      <c r="BN105" s="334">
        <f>$H$218</f>
        <v>0.13</v>
      </c>
      <c r="BO105" s="334"/>
      <c r="BP105" s="334"/>
      <c r="BQ105" s="334"/>
      <c r="BR105" s="334"/>
      <c r="BS105" s="334"/>
      <c r="BT105" s="334"/>
      <c r="BU105" s="243" t="e">
        <f>CC114</f>
        <v>#N/A</v>
      </c>
      <c r="BV105" s="243"/>
      <c r="BW105" s="243"/>
      <c r="BX105" s="243"/>
      <c r="BY105" s="243"/>
      <c r="BZ105" s="243"/>
      <c r="CA105" s="243"/>
      <c r="CB105" s="243"/>
      <c r="CC105" s="244" t="e">
        <f>BN105*BU105</f>
        <v>#N/A</v>
      </c>
      <c r="CD105" s="244"/>
      <c r="CE105" s="244"/>
      <c r="CF105" s="244"/>
      <c r="CG105" s="244"/>
      <c r="CH105" s="244"/>
      <c r="CI105" s="244"/>
      <c r="CJ105" s="244"/>
      <c r="CK105" s="228"/>
      <c r="CL105" s="334">
        <f>$H$218</f>
        <v>0.13</v>
      </c>
      <c r="CM105" s="334"/>
      <c r="CN105" s="334"/>
      <c r="CO105" s="334"/>
      <c r="CP105" s="334"/>
      <c r="CQ105" s="334"/>
      <c r="CR105" s="334"/>
      <c r="CS105" s="243" t="e">
        <f>DA114</f>
        <v>#N/A</v>
      </c>
      <c r="CT105" s="243"/>
      <c r="CU105" s="243"/>
      <c r="CV105" s="243"/>
      <c r="CW105" s="243"/>
      <c r="CX105" s="243"/>
      <c r="CY105" s="243"/>
      <c r="CZ105" s="243"/>
      <c r="DA105" s="244" t="e">
        <f>CL105*CS105</f>
        <v>#N/A</v>
      </c>
      <c r="DB105" s="244"/>
      <c r="DC105" s="244"/>
      <c r="DD105" s="244"/>
      <c r="DE105" s="244"/>
      <c r="DF105" s="244"/>
      <c r="DG105" s="244"/>
      <c r="DH105" s="244"/>
      <c r="DI105" s="328"/>
      <c r="DJ105" s="328"/>
      <c r="DK105" s="328"/>
      <c r="DL105" s="328"/>
      <c r="DM105" s="328"/>
      <c r="DN105" s="328"/>
      <c r="DO105" s="328"/>
      <c r="DP105" s="328"/>
      <c r="DQ105" s="328"/>
    </row>
    <row r="106" spans="1:121" hidden="1">
      <c r="A106" s="218"/>
      <c r="B106" s="247" t="s">
        <v>73</v>
      </c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  <c r="AG106" s="247"/>
      <c r="AH106" s="247"/>
      <c r="AI106" s="247"/>
      <c r="AJ106" s="247"/>
      <c r="AK106" s="247"/>
      <c r="AL106" s="247"/>
      <c r="AM106" s="247"/>
      <c r="AN106" s="247"/>
      <c r="AO106" s="228"/>
      <c r="AP106" s="335">
        <v>0.15</v>
      </c>
      <c r="AQ106" s="335"/>
      <c r="AR106" s="335"/>
      <c r="AS106" s="335"/>
      <c r="AT106" s="335"/>
      <c r="AU106" s="335"/>
      <c r="AV106" s="335"/>
      <c r="AW106" s="249" t="e">
        <f>BE114</f>
        <v>#N/A</v>
      </c>
      <c r="AX106" s="249"/>
      <c r="AY106" s="249"/>
      <c r="AZ106" s="249"/>
      <c r="BA106" s="249"/>
      <c r="BB106" s="249"/>
      <c r="BC106" s="249"/>
      <c r="BD106" s="249"/>
      <c r="BE106" s="250" t="e">
        <f>AP106*AW106</f>
        <v>#N/A</v>
      </c>
      <c r="BF106" s="250"/>
      <c r="BG106" s="250"/>
      <c r="BH106" s="250"/>
      <c r="BI106" s="250"/>
      <c r="BJ106" s="250"/>
      <c r="BK106" s="250"/>
      <c r="BL106" s="250"/>
      <c r="BM106" s="228"/>
      <c r="BN106" s="335">
        <v>0.15</v>
      </c>
      <c r="BO106" s="335"/>
      <c r="BP106" s="335"/>
      <c r="BQ106" s="335"/>
      <c r="BR106" s="335"/>
      <c r="BS106" s="335"/>
      <c r="BT106" s="335"/>
      <c r="BU106" s="249" t="e">
        <f>CC114</f>
        <v>#N/A</v>
      </c>
      <c r="BV106" s="249"/>
      <c r="BW106" s="249"/>
      <c r="BX106" s="249"/>
      <c r="BY106" s="249"/>
      <c r="BZ106" s="249"/>
      <c r="CA106" s="249"/>
      <c r="CB106" s="249"/>
      <c r="CC106" s="250" t="e">
        <f>BN106*BU106</f>
        <v>#N/A</v>
      </c>
      <c r="CD106" s="250"/>
      <c r="CE106" s="250"/>
      <c r="CF106" s="250"/>
      <c r="CG106" s="250"/>
      <c r="CH106" s="250"/>
      <c r="CI106" s="250"/>
      <c r="CJ106" s="250"/>
      <c r="CK106" s="228"/>
      <c r="CL106" s="335">
        <v>0.15</v>
      </c>
      <c r="CM106" s="335"/>
      <c r="CN106" s="335"/>
      <c r="CO106" s="335"/>
      <c r="CP106" s="335"/>
      <c r="CQ106" s="335"/>
      <c r="CR106" s="335"/>
      <c r="CS106" s="249" t="e">
        <f>DA114</f>
        <v>#N/A</v>
      </c>
      <c r="CT106" s="249"/>
      <c r="CU106" s="249"/>
      <c r="CV106" s="249"/>
      <c r="CW106" s="249"/>
      <c r="CX106" s="249"/>
      <c r="CY106" s="249"/>
      <c r="CZ106" s="249"/>
      <c r="DA106" s="250" t="e">
        <f>CL106*CS106</f>
        <v>#N/A</v>
      </c>
      <c r="DB106" s="250"/>
      <c r="DC106" s="250"/>
      <c r="DD106" s="250"/>
      <c r="DE106" s="250"/>
      <c r="DF106" s="250"/>
      <c r="DG106" s="250"/>
      <c r="DH106" s="250"/>
      <c r="DI106" s="328"/>
      <c r="DJ106" s="328"/>
      <c r="DK106" s="328"/>
      <c r="DL106" s="328"/>
      <c r="DM106" s="328"/>
      <c r="DN106" s="328"/>
      <c r="DO106" s="328"/>
      <c r="DP106" s="328"/>
      <c r="DQ106" s="328"/>
    </row>
    <row r="107" spans="1:121" hidden="1">
      <c r="A107" s="218"/>
      <c r="B107" s="241" t="s">
        <v>74</v>
      </c>
      <c r="C107" s="241"/>
      <c r="D107" s="241"/>
      <c r="E107" s="241"/>
      <c r="F107" s="241"/>
      <c r="G107" s="241"/>
      <c r="H107" s="241"/>
      <c r="I107" s="241"/>
      <c r="J107" s="241"/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1"/>
      <c r="AG107" s="241"/>
      <c r="AH107" s="241"/>
      <c r="AI107" s="241"/>
      <c r="AJ107" s="241"/>
      <c r="AK107" s="241"/>
      <c r="AL107" s="241"/>
      <c r="AM107" s="241"/>
      <c r="AN107" s="241"/>
      <c r="AO107" s="228"/>
      <c r="AP107" s="334">
        <v>0</v>
      </c>
      <c r="AQ107" s="334"/>
      <c r="AR107" s="334"/>
      <c r="AS107" s="334"/>
      <c r="AT107" s="334"/>
      <c r="AU107" s="334"/>
      <c r="AV107" s="334"/>
      <c r="AW107" s="243" t="e">
        <f>BE114</f>
        <v>#N/A</v>
      </c>
      <c r="AX107" s="243"/>
      <c r="AY107" s="243"/>
      <c r="AZ107" s="243"/>
      <c r="BA107" s="243"/>
      <c r="BB107" s="243"/>
      <c r="BC107" s="243"/>
      <c r="BD107" s="243"/>
      <c r="BE107" s="244" t="e">
        <f>AP107*AW107</f>
        <v>#N/A</v>
      </c>
      <c r="BF107" s="244"/>
      <c r="BG107" s="244"/>
      <c r="BH107" s="244"/>
      <c r="BI107" s="244"/>
      <c r="BJ107" s="244"/>
      <c r="BK107" s="244"/>
      <c r="BL107" s="244"/>
      <c r="BM107" s="228"/>
      <c r="BN107" s="334">
        <v>0</v>
      </c>
      <c r="BO107" s="334"/>
      <c r="BP107" s="334"/>
      <c r="BQ107" s="334"/>
      <c r="BR107" s="334"/>
      <c r="BS107" s="334"/>
      <c r="BT107" s="334"/>
      <c r="BU107" s="243" t="e">
        <f>CC114</f>
        <v>#N/A</v>
      </c>
      <c r="BV107" s="243"/>
      <c r="BW107" s="243"/>
      <c r="BX107" s="243"/>
      <c r="BY107" s="243"/>
      <c r="BZ107" s="243"/>
      <c r="CA107" s="243"/>
      <c r="CB107" s="243"/>
      <c r="CC107" s="244" t="e">
        <f>BN107*BU107</f>
        <v>#N/A</v>
      </c>
      <c r="CD107" s="244"/>
      <c r="CE107" s="244"/>
      <c r="CF107" s="244"/>
      <c r="CG107" s="244"/>
      <c r="CH107" s="244"/>
      <c r="CI107" s="244"/>
      <c r="CJ107" s="244"/>
      <c r="CK107" s="228"/>
      <c r="CL107" s="334">
        <v>0.185</v>
      </c>
      <c r="CM107" s="334"/>
      <c r="CN107" s="334"/>
      <c r="CO107" s="334"/>
      <c r="CP107" s="334"/>
      <c r="CQ107" s="334"/>
      <c r="CR107" s="334"/>
      <c r="CS107" s="243" t="e">
        <f>DA114</f>
        <v>#N/A</v>
      </c>
      <c r="CT107" s="243"/>
      <c r="CU107" s="243"/>
      <c r="CV107" s="243"/>
      <c r="CW107" s="243"/>
      <c r="CX107" s="243"/>
      <c r="CY107" s="243"/>
      <c r="CZ107" s="243"/>
      <c r="DA107" s="244" t="e">
        <f>CL107*CS107</f>
        <v>#N/A</v>
      </c>
      <c r="DB107" s="244"/>
      <c r="DC107" s="244"/>
      <c r="DD107" s="244"/>
      <c r="DE107" s="244"/>
      <c r="DF107" s="244"/>
      <c r="DG107" s="244"/>
      <c r="DH107" s="244"/>
      <c r="DI107" s="328"/>
      <c r="DJ107" s="328"/>
      <c r="DK107" s="328"/>
      <c r="DL107" s="328"/>
      <c r="DM107" s="328"/>
      <c r="DN107" s="328"/>
      <c r="DO107" s="328"/>
      <c r="DP107" s="328"/>
      <c r="DQ107" s="328"/>
    </row>
    <row r="108" spans="1:121" hidden="1">
      <c r="A108" s="218"/>
      <c r="B108" s="251" t="s">
        <v>75</v>
      </c>
      <c r="C108" s="251"/>
      <c r="D108" s="251"/>
      <c r="E108" s="251"/>
      <c r="F108" s="251"/>
      <c r="G108" s="251"/>
      <c r="H108" s="251"/>
      <c r="I108" s="251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1"/>
      <c r="AA108" s="251"/>
      <c r="AB108" s="251"/>
      <c r="AC108" s="251"/>
      <c r="AD108" s="251"/>
      <c r="AE108" s="251"/>
      <c r="AF108" s="251"/>
      <c r="AG108" s="251"/>
      <c r="AH108" s="251"/>
      <c r="AI108" s="251"/>
      <c r="AJ108" s="251"/>
      <c r="AK108" s="251"/>
      <c r="AL108" s="251"/>
      <c r="AM108" s="251"/>
      <c r="AN108" s="251"/>
      <c r="AO108" s="228"/>
      <c r="AP108" s="254"/>
      <c r="AQ108" s="254"/>
      <c r="AR108" s="254"/>
      <c r="AS108" s="254"/>
      <c r="AT108" s="254"/>
      <c r="AU108" s="254"/>
      <c r="AV108" s="254"/>
      <c r="AW108" s="254"/>
      <c r="AX108" s="254"/>
      <c r="AY108" s="254"/>
      <c r="AZ108" s="254"/>
      <c r="BA108" s="254"/>
      <c r="BB108" s="254"/>
      <c r="BC108" s="254"/>
      <c r="BD108" s="254"/>
      <c r="BE108" s="336" t="e">
        <f>BE111-SUM(BE105:BL107)</f>
        <v>#N/A</v>
      </c>
      <c r="BF108" s="336"/>
      <c r="BG108" s="336"/>
      <c r="BH108" s="336"/>
      <c r="BI108" s="336"/>
      <c r="BJ108" s="336"/>
      <c r="BK108" s="336"/>
      <c r="BL108" s="336"/>
      <c r="BM108" s="228"/>
      <c r="BN108" s="254"/>
      <c r="BO108" s="254"/>
      <c r="BP108" s="254"/>
      <c r="BQ108" s="254"/>
      <c r="BR108" s="254"/>
      <c r="BS108" s="254"/>
      <c r="BT108" s="254"/>
      <c r="BU108" s="254"/>
      <c r="BV108" s="254"/>
      <c r="BW108" s="254"/>
      <c r="BX108" s="254"/>
      <c r="BY108" s="254"/>
      <c r="BZ108" s="254"/>
      <c r="CA108" s="254"/>
      <c r="CB108" s="254"/>
      <c r="CC108" s="336" t="e">
        <f>CC111-SUM(CC105:CJ107)</f>
        <v>#N/A</v>
      </c>
      <c r="CD108" s="336"/>
      <c r="CE108" s="336"/>
      <c r="CF108" s="336"/>
      <c r="CG108" s="336"/>
      <c r="CH108" s="336"/>
      <c r="CI108" s="336"/>
      <c r="CJ108" s="336"/>
      <c r="CK108" s="228"/>
      <c r="CL108" s="254"/>
      <c r="CM108" s="254"/>
      <c r="CN108" s="254"/>
      <c r="CO108" s="254"/>
      <c r="CP108" s="254"/>
      <c r="CQ108" s="254"/>
      <c r="CR108" s="254"/>
      <c r="CS108" s="254"/>
      <c r="CT108" s="254"/>
      <c r="CU108" s="254"/>
      <c r="CV108" s="254"/>
      <c r="CW108" s="254"/>
      <c r="CX108" s="254"/>
      <c r="CY108" s="254"/>
      <c r="CZ108" s="254"/>
      <c r="DA108" s="336" t="e">
        <f>DA111-SUM(DA105:DH107)</f>
        <v>#N/A</v>
      </c>
      <c r="DB108" s="336"/>
      <c r="DC108" s="336"/>
      <c r="DD108" s="336"/>
      <c r="DE108" s="336"/>
      <c r="DF108" s="336"/>
      <c r="DG108" s="336"/>
      <c r="DH108" s="336"/>
      <c r="DI108" s="328"/>
      <c r="DJ108" s="328"/>
      <c r="DK108" s="328"/>
      <c r="DL108" s="328"/>
      <c r="DM108" s="328"/>
      <c r="DN108" s="328"/>
      <c r="DO108" s="328"/>
      <c r="DP108" s="328"/>
      <c r="DQ108" s="328"/>
    </row>
    <row r="109" spans="1:121" hidden="1">
      <c r="A109" s="218"/>
      <c r="B109" s="226" t="s">
        <v>76</v>
      </c>
      <c r="C109" s="226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 t="s">
        <v>45</v>
      </c>
      <c r="AO109" s="228"/>
      <c r="AP109" s="334"/>
      <c r="AQ109" s="334"/>
      <c r="AR109" s="334"/>
      <c r="AS109" s="334"/>
      <c r="AT109" s="334"/>
      <c r="AU109" s="334"/>
      <c r="AV109" s="334"/>
      <c r="AW109" s="243"/>
      <c r="AX109" s="243"/>
      <c r="AY109" s="243"/>
      <c r="AZ109" s="243"/>
      <c r="BA109" s="243"/>
      <c r="BB109" s="243"/>
      <c r="BC109" s="243"/>
      <c r="BD109" s="243"/>
      <c r="BE109" s="244" t="e">
        <f>SUM(BE105:BE108)</f>
        <v>#N/A</v>
      </c>
      <c r="BF109" s="244"/>
      <c r="BG109" s="244"/>
      <c r="BH109" s="244"/>
      <c r="BI109" s="244"/>
      <c r="BJ109" s="244"/>
      <c r="BK109" s="244"/>
      <c r="BL109" s="244"/>
      <c r="BM109" s="228"/>
      <c r="BN109" s="334"/>
      <c r="BO109" s="334"/>
      <c r="BP109" s="334"/>
      <c r="BQ109" s="334"/>
      <c r="BR109" s="334"/>
      <c r="BS109" s="334"/>
      <c r="BT109" s="334"/>
      <c r="BU109" s="243"/>
      <c r="BV109" s="243"/>
      <c r="BW109" s="243"/>
      <c r="BX109" s="243"/>
      <c r="BY109" s="243"/>
      <c r="BZ109" s="243"/>
      <c r="CA109" s="243"/>
      <c r="CB109" s="243"/>
      <c r="CC109" s="244" t="e">
        <f>SUM(CC105:CC108)</f>
        <v>#N/A</v>
      </c>
      <c r="CD109" s="244"/>
      <c r="CE109" s="244"/>
      <c r="CF109" s="244"/>
      <c r="CG109" s="244"/>
      <c r="CH109" s="244"/>
      <c r="CI109" s="244"/>
      <c r="CJ109" s="244"/>
      <c r="CK109" s="228"/>
      <c r="CL109" s="334"/>
      <c r="CM109" s="334"/>
      <c r="CN109" s="334"/>
      <c r="CO109" s="334"/>
      <c r="CP109" s="334"/>
      <c r="CQ109" s="334"/>
      <c r="CR109" s="334"/>
      <c r="CS109" s="243"/>
      <c r="CT109" s="243"/>
      <c r="CU109" s="243"/>
      <c r="CV109" s="243"/>
      <c r="CW109" s="243"/>
      <c r="CX109" s="243"/>
      <c r="CY109" s="243"/>
      <c r="CZ109" s="243"/>
      <c r="DA109" s="244" t="e">
        <f>SUM(DA105:DA108)</f>
        <v>#N/A</v>
      </c>
      <c r="DB109" s="244"/>
      <c r="DC109" s="244"/>
      <c r="DD109" s="244"/>
      <c r="DE109" s="244"/>
      <c r="DF109" s="244"/>
      <c r="DG109" s="244"/>
      <c r="DH109" s="244"/>
      <c r="DI109" s="328"/>
      <c r="DJ109" s="328"/>
      <c r="DK109" s="328"/>
      <c r="DL109" s="328"/>
      <c r="DM109" s="328"/>
      <c r="DN109" s="328"/>
      <c r="DO109" s="328"/>
      <c r="DP109" s="328"/>
      <c r="DQ109" s="328"/>
    </row>
    <row r="110" spans="1:121" hidden="1">
      <c r="A110" s="218"/>
      <c r="B110" s="241"/>
      <c r="C110" s="241"/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  <c r="AA110" s="241"/>
      <c r="AB110" s="241"/>
      <c r="AC110" s="241"/>
      <c r="AD110" s="241"/>
      <c r="AE110" s="241"/>
      <c r="AF110" s="241"/>
      <c r="AG110" s="241"/>
      <c r="AH110" s="241"/>
      <c r="AI110" s="241"/>
      <c r="AJ110" s="241"/>
      <c r="AK110" s="241"/>
      <c r="AL110" s="241"/>
      <c r="AM110" s="241"/>
      <c r="AN110" s="241"/>
      <c r="AO110" s="228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228"/>
      <c r="BF110" s="228"/>
      <c r="BG110" s="228"/>
      <c r="BH110" s="228"/>
      <c r="BI110" s="228"/>
      <c r="BJ110" s="228"/>
      <c r="BK110" s="228"/>
      <c r="BL110" s="228"/>
      <c r="BM110" s="228"/>
      <c r="BN110" s="303"/>
      <c r="BO110" s="303"/>
      <c r="BP110" s="303"/>
      <c r="BQ110" s="303"/>
      <c r="BR110" s="303"/>
      <c r="BS110" s="303"/>
      <c r="BT110" s="303"/>
      <c r="BU110" s="303"/>
      <c r="BV110" s="303"/>
      <c r="BW110" s="303"/>
      <c r="BX110" s="303"/>
      <c r="BY110" s="303"/>
      <c r="BZ110" s="303"/>
      <c r="CA110" s="303"/>
      <c r="CB110" s="303"/>
      <c r="CC110" s="228"/>
      <c r="CD110" s="228"/>
      <c r="CE110" s="228"/>
      <c r="CF110" s="228"/>
      <c r="CG110" s="228"/>
      <c r="CH110" s="228"/>
      <c r="CI110" s="228"/>
      <c r="CJ110" s="228"/>
      <c r="CK110" s="228"/>
      <c r="CL110" s="303"/>
      <c r="CM110" s="303"/>
      <c r="CN110" s="303"/>
      <c r="CO110" s="303"/>
      <c r="CP110" s="303"/>
      <c r="CQ110" s="303"/>
      <c r="CR110" s="303"/>
      <c r="CS110" s="303"/>
      <c r="CT110" s="303"/>
      <c r="CU110" s="303"/>
      <c r="CV110" s="303"/>
      <c r="CW110" s="303"/>
      <c r="CX110" s="303"/>
      <c r="CY110" s="303"/>
      <c r="CZ110" s="303"/>
      <c r="DA110" s="228"/>
      <c r="DB110" s="228"/>
      <c r="DC110" s="228"/>
      <c r="DD110" s="228"/>
      <c r="DE110" s="228"/>
      <c r="DF110" s="228"/>
      <c r="DG110" s="228"/>
      <c r="DH110" s="228"/>
      <c r="DI110" s="328"/>
      <c r="DJ110" s="328"/>
      <c r="DK110" s="328"/>
      <c r="DL110" s="328"/>
      <c r="DM110" s="328"/>
      <c r="DN110" s="328"/>
      <c r="DO110" s="328"/>
      <c r="DP110" s="328"/>
      <c r="DQ110" s="328"/>
    </row>
    <row r="111" spans="1:121" hidden="1">
      <c r="A111" s="218"/>
      <c r="B111" s="241" t="s">
        <v>77</v>
      </c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41"/>
      <c r="AI111" s="241"/>
      <c r="AJ111" s="241"/>
      <c r="AK111" s="241"/>
      <c r="AL111" s="241"/>
      <c r="AM111" s="241"/>
      <c r="AN111" s="241"/>
      <c r="AO111" s="228"/>
      <c r="AP111" s="334">
        <v>1</v>
      </c>
      <c r="AQ111" s="334"/>
      <c r="AR111" s="334"/>
      <c r="AS111" s="334"/>
      <c r="AT111" s="334"/>
      <c r="AU111" s="334"/>
      <c r="AV111" s="334"/>
      <c r="AW111" s="243"/>
      <c r="AX111" s="243"/>
      <c r="AY111" s="243"/>
      <c r="AZ111" s="243"/>
      <c r="BA111" s="243"/>
      <c r="BB111" s="243"/>
      <c r="BC111" s="243"/>
      <c r="BD111" s="243"/>
      <c r="BE111" s="244" t="e">
        <f>DK66</f>
        <v>#N/A</v>
      </c>
      <c r="BF111" s="244"/>
      <c r="BG111" s="244"/>
      <c r="BH111" s="244"/>
      <c r="BI111" s="244"/>
      <c r="BJ111" s="244"/>
      <c r="BK111" s="244"/>
      <c r="BL111" s="244"/>
      <c r="BM111" s="228"/>
      <c r="BN111" s="334">
        <v>1</v>
      </c>
      <c r="BO111" s="334"/>
      <c r="BP111" s="334"/>
      <c r="BQ111" s="334"/>
      <c r="BR111" s="334"/>
      <c r="BS111" s="334"/>
      <c r="BT111" s="334"/>
      <c r="BU111" s="243"/>
      <c r="BV111" s="243"/>
      <c r="BW111" s="243"/>
      <c r="BX111" s="243"/>
      <c r="BY111" s="243"/>
      <c r="BZ111" s="243"/>
      <c r="CA111" s="243"/>
      <c r="CB111" s="243"/>
      <c r="CC111" s="244" t="e">
        <f>DK66</f>
        <v>#N/A</v>
      </c>
      <c r="CD111" s="244"/>
      <c r="CE111" s="244"/>
      <c r="CF111" s="244"/>
      <c r="CG111" s="244"/>
      <c r="CH111" s="244"/>
      <c r="CI111" s="244"/>
      <c r="CJ111" s="244"/>
      <c r="CK111" s="228"/>
      <c r="CL111" s="334">
        <v>1</v>
      </c>
      <c r="CM111" s="334"/>
      <c r="CN111" s="334"/>
      <c r="CO111" s="334"/>
      <c r="CP111" s="334"/>
      <c r="CQ111" s="334"/>
      <c r="CR111" s="334"/>
      <c r="CS111" s="243"/>
      <c r="CT111" s="243"/>
      <c r="CU111" s="243"/>
      <c r="CV111" s="243"/>
      <c r="CW111" s="243"/>
      <c r="CX111" s="243"/>
      <c r="CY111" s="243"/>
      <c r="CZ111" s="243"/>
      <c r="DA111" s="244" t="e">
        <f>DK66</f>
        <v>#N/A</v>
      </c>
      <c r="DB111" s="244"/>
      <c r="DC111" s="244"/>
      <c r="DD111" s="244"/>
      <c r="DE111" s="244"/>
      <c r="DF111" s="244"/>
      <c r="DG111" s="244"/>
      <c r="DH111" s="244"/>
      <c r="DI111" s="328"/>
      <c r="DJ111" s="328"/>
      <c r="DK111" s="328"/>
      <c r="DL111" s="328"/>
      <c r="DM111" s="328"/>
      <c r="DN111" s="328"/>
      <c r="DO111" s="328"/>
      <c r="DP111" s="328"/>
      <c r="DQ111" s="328"/>
    </row>
    <row r="112" spans="1:121" hidden="1">
      <c r="A112" s="218"/>
      <c r="B112" s="247" t="s">
        <v>78</v>
      </c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47"/>
      <c r="AD112" s="247"/>
      <c r="AE112" s="247"/>
      <c r="AF112" s="247"/>
      <c r="AG112" s="247"/>
      <c r="AH112" s="247"/>
      <c r="AI112" s="247"/>
      <c r="AJ112" s="247"/>
      <c r="AK112" s="247"/>
      <c r="AL112" s="247"/>
      <c r="AM112" s="247"/>
      <c r="AN112" s="247"/>
      <c r="AO112" s="228"/>
      <c r="AP112" s="335"/>
      <c r="AQ112" s="335"/>
      <c r="AR112" s="335"/>
      <c r="AS112" s="335"/>
      <c r="AT112" s="335"/>
      <c r="AU112" s="335"/>
      <c r="AV112" s="335"/>
      <c r="AW112" s="249"/>
      <c r="AX112" s="249"/>
      <c r="AY112" s="249"/>
      <c r="AZ112" s="249"/>
      <c r="BA112" s="249"/>
      <c r="BB112" s="249"/>
      <c r="BC112" s="249"/>
      <c r="BD112" s="249"/>
      <c r="BE112" s="250" t="e">
        <f>BE111*1/(1+(AP105)*(1-AP113))</f>
        <v>#N/A</v>
      </c>
      <c r="BF112" s="250"/>
      <c r="BG112" s="250"/>
      <c r="BH112" s="250"/>
      <c r="BI112" s="250"/>
      <c r="BJ112" s="250"/>
      <c r="BK112" s="250"/>
      <c r="BL112" s="250"/>
      <c r="BM112" s="228"/>
      <c r="BN112" s="335"/>
      <c r="BO112" s="335"/>
      <c r="BP112" s="335"/>
      <c r="BQ112" s="335"/>
      <c r="BR112" s="335"/>
      <c r="BS112" s="335"/>
      <c r="BT112" s="335"/>
      <c r="BU112" s="249"/>
      <c r="BV112" s="249"/>
      <c r="BW112" s="249"/>
      <c r="BX112" s="249"/>
      <c r="BY112" s="249"/>
      <c r="BZ112" s="249"/>
      <c r="CA112" s="249"/>
      <c r="CB112" s="249"/>
      <c r="CC112" s="250" t="e">
        <f>CC111*1/(1+(BN105)*(1-BN113))</f>
        <v>#N/A</v>
      </c>
      <c r="CD112" s="250"/>
      <c r="CE112" s="250"/>
      <c r="CF112" s="250"/>
      <c r="CG112" s="250"/>
      <c r="CH112" s="250"/>
      <c r="CI112" s="250"/>
      <c r="CJ112" s="250"/>
      <c r="CK112" s="228"/>
      <c r="CL112" s="335"/>
      <c r="CM112" s="335"/>
      <c r="CN112" s="335"/>
      <c r="CO112" s="335"/>
      <c r="CP112" s="335"/>
      <c r="CQ112" s="335"/>
      <c r="CR112" s="335"/>
      <c r="CS112" s="249"/>
      <c r="CT112" s="249"/>
      <c r="CU112" s="249"/>
      <c r="CV112" s="249"/>
      <c r="CW112" s="249"/>
      <c r="CX112" s="249"/>
      <c r="CY112" s="249"/>
      <c r="CZ112" s="249"/>
      <c r="DA112" s="250" t="e">
        <f>DA111*1/(1+(CL105)*(1-CL113))</f>
        <v>#N/A</v>
      </c>
      <c r="DB112" s="250"/>
      <c r="DC112" s="250"/>
      <c r="DD112" s="250"/>
      <c r="DE112" s="250"/>
      <c r="DF112" s="250"/>
      <c r="DG112" s="250"/>
      <c r="DH112" s="250"/>
      <c r="DI112" s="328"/>
      <c r="DJ112" s="328"/>
      <c r="DK112" s="328"/>
      <c r="DL112" s="328"/>
      <c r="DM112" s="328"/>
      <c r="DN112" s="328"/>
      <c r="DO112" s="328"/>
      <c r="DP112" s="328"/>
      <c r="DQ112" s="328"/>
    </row>
    <row r="113" spans="1:121" hidden="1">
      <c r="A113" s="218"/>
      <c r="B113" s="241" t="s">
        <v>61</v>
      </c>
      <c r="C113" s="241"/>
      <c r="D113" s="241"/>
      <c r="E113" s="241"/>
      <c r="F113" s="241"/>
      <c r="G113" s="241"/>
      <c r="H113" s="241"/>
      <c r="I113" s="241"/>
      <c r="J113" s="241"/>
      <c r="K113" s="241"/>
      <c r="L113" s="241"/>
      <c r="M113" s="241"/>
      <c r="N113" s="241"/>
      <c r="O113" s="241"/>
      <c r="P113" s="241"/>
      <c r="Q113" s="241"/>
      <c r="R113" s="241"/>
      <c r="S113" s="241"/>
      <c r="T113" s="241"/>
      <c r="U113" s="241"/>
      <c r="V113" s="241"/>
      <c r="W113" s="241"/>
      <c r="X113" s="241"/>
      <c r="Y113" s="241"/>
      <c r="Z113" s="241"/>
      <c r="AA113" s="241"/>
      <c r="AB113" s="241"/>
      <c r="AC113" s="241"/>
      <c r="AD113" s="241"/>
      <c r="AE113" s="241"/>
      <c r="AF113" s="241"/>
      <c r="AG113" s="241"/>
      <c r="AH113" s="241"/>
      <c r="AI113" s="241"/>
      <c r="AJ113" s="241"/>
      <c r="AK113" s="241"/>
      <c r="AL113" s="241"/>
      <c r="AM113" s="241"/>
      <c r="AN113" s="241"/>
      <c r="AO113" s="228"/>
      <c r="AP113" s="334">
        <v>0.1</v>
      </c>
      <c r="AQ113" s="334"/>
      <c r="AR113" s="334"/>
      <c r="AS113" s="334"/>
      <c r="AT113" s="334"/>
      <c r="AU113" s="334"/>
      <c r="AV113" s="334"/>
      <c r="AW113" s="243" t="e">
        <f>BE112</f>
        <v>#N/A</v>
      </c>
      <c r="AX113" s="243"/>
      <c r="AY113" s="243"/>
      <c r="AZ113" s="243"/>
      <c r="BA113" s="243"/>
      <c r="BB113" s="243"/>
      <c r="BC113" s="243"/>
      <c r="BD113" s="243"/>
      <c r="BE113" s="244" t="e">
        <f>BE112*$AP113</f>
        <v>#N/A</v>
      </c>
      <c r="BF113" s="244"/>
      <c r="BG113" s="244"/>
      <c r="BH113" s="244"/>
      <c r="BI113" s="244"/>
      <c r="BJ113" s="244"/>
      <c r="BK113" s="244"/>
      <c r="BL113" s="244"/>
      <c r="BM113" s="228"/>
      <c r="BN113" s="334">
        <v>0.1</v>
      </c>
      <c r="BO113" s="334"/>
      <c r="BP113" s="334"/>
      <c r="BQ113" s="334"/>
      <c r="BR113" s="334"/>
      <c r="BS113" s="334"/>
      <c r="BT113" s="334"/>
      <c r="BU113" s="243" t="e">
        <f>CC112</f>
        <v>#N/A</v>
      </c>
      <c r="BV113" s="243"/>
      <c r="BW113" s="243"/>
      <c r="BX113" s="243"/>
      <c r="BY113" s="243"/>
      <c r="BZ113" s="243"/>
      <c r="CA113" s="243"/>
      <c r="CB113" s="243"/>
      <c r="CC113" s="244" t="e">
        <f>CC112*$AP113</f>
        <v>#N/A</v>
      </c>
      <c r="CD113" s="244"/>
      <c r="CE113" s="244"/>
      <c r="CF113" s="244"/>
      <c r="CG113" s="244"/>
      <c r="CH113" s="244"/>
      <c r="CI113" s="244"/>
      <c r="CJ113" s="244"/>
      <c r="CK113" s="228"/>
      <c r="CL113" s="334">
        <v>0.1</v>
      </c>
      <c r="CM113" s="334"/>
      <c r="CN113" s="334"/>
      <c r="CO113" s="334"/>
      <c r="CP113" s="334"/>
      <c r="CQ113" s="334"/>
      <c r="CR113" s="334"/>
      <c r="CS113" s="243" t="e">
        <f>DA112</f>
        <v>#N/A</v>
      </c>
      <c r="CT113" s="243"/>
      <c r="CU113" s="243"/>
      <c r="CV113" s="243"/>
      <c r="CW113" s="243"/>
      <c r="CX113" s="243"/>
      <c r="CY113" s="243"/>
      <c r="CZ113" s="243"/>
      <c r="DA113" s="244" t="e">
        <f>DA112*$AP113</f>
        <v>#N/A</v>
      </c>
      <c r="DB113" s="244"/>
      <c r="DC113" s="244"/>
      <c r="DD113" s="244"/>
      <c r="DE113" s="244"/>
      <c r="DF113" s="244"/>
      <c r="DG113" s="244"/>
      <c r="DH113" s="244"/>
      <c r="DI113" s="328"/>
      <c r="DJ113" s="328"/>
      <c r="DK113" s="328"/>
      <c r="DL113" s="328"/>
      <c r="DM113" s="328"/>
      <c r="DN113" s="328"/>
      <c r="DO113" s="328"/>
      <c r="DP113" s="328"/>
      <c r="DQ113" s="328"/>
    </row>
    <row r="114" spans="1:121" hidden="1">
      <c r="A114" s="218"/>
      <c r="B114" s="247" t="s">
        <v>79</v>
      </c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7"/>
      <c r="AF114" s="247"/>
      <c r="AG114" s="247"/>
      <c r="AH114" s="247"/>
      <c r="AI114" s="247"/>
      <c r="AJ114" s="247"/>
      <c r="AK114" s="247"/>
      <c r="AL114" s="247"/>
      <c r="AM114" s="247"/>
      <c r="AN114" s="247"/>
      <c r="AO114" s="228"/>
      <c r="AP114" s="335"/>
      <c r="AQ114" s="335"/>
      <c r="AR114" s="335"/>
      <c r="AS114" s="335"/>
      <c r="AT114" s="335"/>
      <c r="AU114" s="335"/>
      <c r="AV114" s="335"/>
      <c r="AW114" s="249"/>
      <c r="AX114" s="249"/>
      <c r="AY114" s="249"/>
      <c r="AZ114" s="249"/>
      <c r="BA114" s="249"/>
      <c r="BB114" s="249"/>
      <c r="BC114" s="249"/>
      <c r="BD114" s="249"/>
      <c r="BE114" s="250" t="e">
        <f>BE112-BE113</f>
        <v>#N/A</v>
      </c>
      <c r="BF114" s="250"/>
      <c r="BG114" s="250"/>
      <c r="BH114" s="250"/>
      <c r="BI114" s="250"/>
      <c r="BJ114" s="250"/>
      <c r="BK114" s="250"/>
      <c r="BL114" s="250"/>
      <c r="BM114" s="228"/>
      <c r="BN114" s="335"/>
      <c r="BO114" s="335"/>
      <c r="BP114" s="335"/>
      <c r="BQ114" s="335"/>
      <c r="BR114" s="335"/>
      <c r="BS114" s="335"/>
      <c r="BT114" s="335"/>
      <c r="BU114" s="249"/>
      <c r="BV114" s="249"/>
      <c r="BW114" s="249"/>
      <c r="BX114" s="249"/>
      <c r="BY114" s="249"/>
      <c r="BZ114" s="249"/>
      <c r="CA114" s="249"/>
      <c r="CB114" s="249"/>
      <c r="CC114" s="250" t="e">
        <f>CC112-CC113</f>
        <v>#N/A</v>
      </c>
      <c r="CD114" s="250"/>
      <c r="CE114" s="250"/>
      <c r="CF114" s="250"/>
      <c r="CG114" s="250"/>
      <c r="CH114" s="250"/>
      <c r="CI114" s="250"/>
      <c r="CJ114" s="250"/>
      <c r="CK114" s="228"/>
      <c r="CL114" s="335"/>
      <c r="CM114" s="335"/>
      <c r="CN114" s="335"/>
      <c r="CO114" s="335"/>
      <c r="CP114" s="335"/>
      <c r="CQ114" s="335"/>
      <c r="CR114" s="335"/>
      <c r="CS114" s="249"/>
      <c r="CT114" s="249"/>
      <c r="CU114" s="249"/>
      <c r="CV114" s="249"/>
      <c r="CW114" s="249"/>
      <c r="CX114" s="249"/>
      <c r="CY114" s="249"/>
      <c r="CZ114" s="249"/>
      <c r="DA114" s="250" t="e">
        <f>DA112-DA113</f>
        <v>#N/A</v>
      </c>
      <c r="DB114" s="250"/>
      <c r="DC114" s="250"/>
      <c r="DD114" s="250"/>
      <c r="DE114" s="250"/>
      <c r="DF114" s="250"/>
      <c r="DG114" s="250"/>
      <c r="DH114" s="250"/>
      <c r="DI114" s="328"/>
      <c r="DJ114" s="328"/>
      <c r="DK114" s="328"/>
      <c r="DL114" s="328"/>
      <c r="DM114" s="328"/>
      <c r="DN114" s="328"/>
      <c r="DO114" s="328"/>
      <c r="DP114" s="328"/>
      <c r="DQ114" s="328"/>
    </row>
    <row r="115" spans="1:121" hidden="1">
      <c r="A115" s="218"/>
      <c r="B115" s="228"/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28"/>
      <c r="AF115" s="228"/>
      <c r="AG115" s="228"/>
      <c r="AH115" s="228"/>
      <c r="AI115" s="228"/>
      <c r="AJ115" s="228"/>
      <c r="AK115" s="228"/>
      <c r="AL115" s="228"/>
      <c r="AM115" s="228"/>
      <c r="AN115" s="228"/>
      <c r="AO115" s="228"/>
      <c r="AP115" s="228"/>
      <c r="AQ115" s="228"/>
      <c r="AR115" s="228"/>
      <c r="AS115" s="228"/>
      <c r="AT115" s="228"/>
      <c r="AU115" s="228"/>
      <c r="AV115" s="228"/>
      <c r="AW115" s="228"/>
      <c r="AX115" s="228"/>
      <c r="AY115" s="228"/>
      <c r="AZ115" s="228"/>
      <c r="BA115" s="228"/>
      <c r="BB115" s="228"/>
      <c r="BC115" s="228"/>
      <c r="BD115" s="228"/>
      <c r="BE115" s="228"/>
      <c r="BF115" s="228"/>
      <c r="BG115" s="228"/>
      <c r="BH115" s="228"/>
      <c r="BI115" s="228"/>
      <c r="BJ115" s="228"/>
      <c r="BK115" s="228"/>
      <c r="BL115" s="228"/>
      <c r="BM115" s="228"/>
      <c r="BN115" s="228"/>
      <c r="BO115" s="228"/>
      <c r="BP115" s="228"/>
      <c r="BQ115" s="228"/>
      <c r="BR115" s="228"/>
      <c r="BS115" s="228"/>
      <c r="BT115" s="228"/>
      <c r="BU115" s="228"/>
      <c r="BV115" s="228"/>
      <c r="BW115" s="228"/>
      <c r="BX115" s="228"/>
      <c r="BY115" s="228"/>
      <c r="BZ115" s="228"/>
      <c r="CA115" s="228"/>
      <c r="CB115" s="228"/>
      <c r="CC115" s="228"/>
      <c r="CD115" s="228"/>
      <c r="CE115" s="228"/>
      <c r="CF115" s="228"/>
      <c r="CG115" s="228"/>
      <c r="CH115" s="228"/>
      <c r="CI115" s="228"/>
      <c r="CJ115" s="228"/>
      <c r="CK115" s="228"/>
      <c r="CL115" s="228"/>
      <c r="CM115" s="228"/>
      <c r="CN115" s="228"/>
      <c r="CO115" s="228"/>
      <c r="CP115" s="228"/>
      <c r="CQ115" s="228"/>
      <c r="CR115" s="228"/>
      <c r="CS115" s="228"/>
      <c r="CT115" s="228"/>
      <c r="CU115" s="228"/>
      <c r="CV115" s="228"/>
      <c r="CW115" s="228"/>
      <c r="CX115" s="228"/>
      <c r="CY115" s="228"/>
      <c r="CZ115" s="228"/>
      <c r="DA115" s="228"/>
      <c r="DB115" s="228"/>
      <c r="DC115" s="228"/>
      <c r="DD115" s="228"/>
      <c r="DE115" s="228"/>
      <c r="DF115" s="228"/>
      <c r="DG115" s="228"/>
      <c r="DH115" s="228"/>
      <c r="DI115" s="328"/>
      <c r="DJ115" s="328"/>
      <c r="DK115" s="328"/>
      <c r="DL115" s="328"/>
      <c r="DM115" s="328"/>
      <c r="DN115" s="328"/>
      <c r="DO115" s="328"/>
      <c r="DP115" s="328"/>
      <c r="DQ115" s="328"/>
    </row>
    <row r="116" spans="1:121" ht="12.75" hidden="1" customHeight="1">
      <c r="A116" s="218"/>
      <c r="B116" s="331" t="s">
        <v>80</v>
      </c>
      <c r="C116" s="226"/>
      <c r="D116" s="226"/>
      <c r="E116" s="226"/>
      <c r="F116" s="241"/>
      <c r="G116" s="241"/>
      <c r="H116" s="241"/>
      <c r="I116" s="241"/>
      <c r="J116" s="241"/>
      <c r="K116" s="241"/>
      <c r="L116" s="241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  <c r="AA116" s="241"/>
      <c r="AB116" s="241"/>
      <c r="AC116" s="241"/>
      <c r="AD116" s="241"/>
      <c r="AE116" s="241"/>
      <c r="AF116" s="241"/>
      <c r="AG116" s="241"/>
      <c r="AH116" s="241"/>
      <c r="AI116" s="241"/>
      <c r="AJ116" s="241"/>
      <c r="AK116" s="241"/>
      <c r="AL116" s="241"/>
      <c r="AM116" s="241"/>
      <c r="AN116" s="241"/>
      <c r="AO116" s="228"/>
      <c r="AP116" s="332"/>
      <c r="AQ116" s="332"/>
      <c r="AR116" s="332"/>
      <c r="AS116" s="332"/>
      <c r="AT116" s="332"/>
      <c r="AU116" s="332"/>
      <c r="AV116" s="332"/>
      <c r="AW116" s="332"/>
      <c r="AX116" s="332"/>
      <c r="AY116" s="332"/>
      <c r="AZ116" s="332"/>
      <c r="BA116" s="333" t="s">
        <v>5</v>
      </c>
      <c r="BB116" s="332"/>
      <c r="BC116" s="332"/>
      <c r="BD116" s="332"/>
      <c r="BE116" s="332"/>
      <c r="BF116" s="332"/>
      <c r="BG116" s="332"/>
      <c r="BH116" s="332"/>
      <c r="BI116" s="332"/>
      <c r="BJ116" s="332"/>
      <c r="BK116" s="332"/>
      <c r="BL116" s="332"/>
      <c r="BM116" s="228"/>
      <c r="BN116" s="332"/>
      <c r="BO116" s="332"/>
      <c r="BP116" s="332"/>
      <c r="BQ116" s="332"/>
      <c r="BR116" s="332"/>
      <c r="BS116" s="332"/>
      <c r="BT116" s="332"/>
      <c r="BU116" s="332"/>
      <c r="BV116" s="332"/>
      <c r="BW116" s="332"/>
      <c r="BX116" s="332"/>
      <c r="BY116" s="333" t="s">
        <v>69</v>
      </c>
      <c r="BZ116" s="332"/>
      <c r="CA116" s="332"/>
      <c r="CB116" s="332"/>
      <c r="CC116" s="332"/>
      <c r="CD116" s="332"/>
      <c r="CE116" s="332"/>
      <c r="CF116" s="332"/>
      <c r="CG116" s="332"/>
      <c r="CH116" s="332"/>
      <c r="CI116" s="332"/>
      <c r="CJ116" s="332"/>
      <c r="CK116" s="228"/>
      <c r="CL116" s="332"/>
      <c r="CM116" s="332"/>
      <c r="CN116" s="332"/>
      <c r="CO116" s="332"/>
      <c r="CP116" s="332"/>
      <c r="CQ116" s="332"/>
      <c r="CR116" s="332"/>
      <c r="CS116" s="332"/>
      <c r="CT116" s="332"/>
      <c r="CU116" s="332"/>
      <c r="CV116" s="332"/>
      <c r="CW116" s="333" t="s">
        <v>70</v>
      </c>
      <c r="CX116" s="332"/>
      <c r="CY116" s="332"/>
      <c r="CZ116" s="332"/>
      <c r="DA116" s="332"/>
      <c r="DB116" s="332"/>
      <c r="DC116" s="332"/>
      <c r="DD116" s="332"/>
      <c r="DE116" s="332"/>
      <c r="DF116" s="332"/>
      <c r="DG116" s="332"/>
      <c r="DH116" s="332"/>
      <c r="DI116" s="328"/>
      <c r="DJ116" s="328"/>
      <c r="DK116" s="328"/>
      <c r="DL116" s="328"/>
      <c r="DM116" s="328"/>
      <c r="DN116" s="328"/>
      <c r="DO116" s="328"/>
      <c r="DP116" s="328"/>
      <c r="DQ116" s="328"/>
    </row>
    <row r="117" spans="1:121" hidden="1">
      <c r="A117" s="218"/>
      <c r="B117" s="233" t="s">
        <v>71</v>
      </c>
      <c r="C117" s="233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33"/>
      <c r="Z117" s="233"/>
      <c r="AA117" s="233"/>
      <c r="AB117" s="233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3"/>
      <c r="AM117" s="233"/>
      <c r="AN117" s="233"/>
      <c r="AO117" s="228"/>
      <c r="AP117" s="236" t="s">
        <v>40</v>
      </c>
      <c r="AQ117" s="236"/>
      <c r="AR117" s="236"/>
      <c r="AS117" s="236"/>
      <c r="AT117" s="236"/>
      <c r="AU117" s="236"/>
      <c r="AV117" s="236"/>
      <c r="AW117" s="236" t="s">
        <v>41</v>
      </c>
      <c r="AX117" s="236"/>
      <c r="AY117" s="236"/>
      <c r="AZ117" s="236"/>
      <c r="BA117" s="236"/>
      <c r="BB117" s="236"/>
      <c r="BC117" s="236"/>
      <c r="BD117" s="234"/>
      <c r="BE117" s="237" t="s">
        <v>42</v>
      </c>
      <c r="BF117" s="237"/>
      <c r="BG117" s="237"/>
      <c r="BH117" s="237"/>
      <c r="BI117" s="237"/>
      <c r="BJ117" s="237"/>
      <c r="BK117" s="237"/>
      <c r="BL117" s="237"/>
      <c r="BM117" s="228"/>
      <c r="BN117" s="236" t="s">
        <v>40</v>
      </c>
      <c r="BO117" s="236"/>
      <c r="BP117" s="236"/>
      <c r="BQ117" s="236"/>
      <c r="BR117" s="236"/>
      <c r="BS117" s="236"/>
      <c r="BT117" s="236"/>
      <c r="BU117" s="236" t="s">
        <v>41</v>
      </c>
      <c r="BV117" s="236"/>
      <c r="BW117" s="236"/>
      <c r="BX117" s="236"/>
      <c r="BY117" s="236"/>
      <c r="BZ117" s="236"/>
      <c r="CA117" s="236"/>
      <c r="CB117" s="234"/>
      <c r="CC117" s="237" t="s">
        <v>42</v>
      </c>
      <c r="CD117" s="237"/>
      <c r="CE117" s="237"/>
      <c r="CF117" s="237"/>
      <c r="CG117" s="237"/>
      <c r="CH117" s="237"/>
      <c r="CI117" s="237"/>
      <c r="CJ117" s="237"/>
      <c r="CK117" s="228"/>
      <c r="CL117" s="236" t="s">
        <v>40</v>
      </c>
      <c r="CM117" s="236"/>
      <c r="CN117" s="236"/>
      <c r="CO117" s="236"/>
      <c r="CP117" s="236"/>
      <c r="CQ117" s="236"/>
      <c r="CR117" s="236"/>
      <c r="CS117" s="236" t="s">
        <v>41</v>
      </c>
      <c r="CT117" s="236"/>
      <c r="CU117" s="236"/>
      <c r="CV117" s="236"/>
      <c r="CW117" s="236"/>
      <c r="CX117" s="236"/>
      <c r="CY117" s="236"/>
      <c r="CZ117" s="234"/>
      <c r="DA117" s="237" t="s">
        <v>42</v>
      </c>
      <c r="DB117" s="237"/>
      <c r="DC117" s="237"/>
      <c r="DD117" s="237"/>
      <c r="DE117" s="237"/>
      <c r="DF117" s="237"/>
      <c r="DG117" s="237"/>
      <c r="DH117" s="237"/>
      <c r="DI117" s="328"/>
      <c r="DJ117" s="328"/>
      <c r="DK117" s="328"/>
      <c r="DL117" s="328"/>
      <c r="DM117" s="328"/>
      <c r="DN117" s="328"/>
      <c r="DO117" s="328"/>
      <c r="DP117" s="328"/>
      <c r="DQ117" s="328"/>
    </row>
    <row r="118" spans="1:121" hidden="1">
      <c r="A118" s="218"/>
      <c r="B118" s="241" t="s">
        <v>72</v>
      </c>
      <c r="C118" s="241"/>
      <c r="D118" s="241"/>
      <c r="E118" s="241"/>
      <c r="F118" s="241"/>
      <c r="G118" s="241"/>
      <c r="H118" s="241"/>
      <c r="I118" s="241"/>
      <c r="J118" s="241"/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1"/>
      <c r="AA118" s="241"/>
      <c r="AB118" s="241"/>
      <c r="AC118" s="241"/>
      <c r="AD118" s="241"/>
      <c r="AE118" s="241"/>
      <c r="AF118" s="241"/>
      <c r="AG118" s="241"/>
      <c r="AH118" s="241"/>
      <c r="AI118" s="241"/>
      <c r="AJ118" s="241"/>
      <c r="AK118" s="241"/>
      <c r="AL118" s="241"/>
      <c r="AM118" s="241"/>
      <c r="AN118" s="241"/>
      <c r="AO118" s="228"/>
      <c r="AP118" s="334">
        <v>0</v>
      </c>
      <c r="AQ118" s="334"/>
      <c r="AR118" s="334"/>
      <c r="AS118" s="334"/>
      <c r="AT118" s="334"/>
      <c r="AU118" s="334"/>
      <c r="AV118" s="334"/>
      <c r="AW118" s="243" t="e">
        <f>BE127</f>
        <v>#N/A</v>
      </c>
      <c r="AX118" s="243"/>
      <c r="AY118" s="243"/>
      <c r="AZ118" s="243"/>
      <c r="BA118" s="243"/>
      <c r="BB118" s="243"/>
      <c r="BC118" s="243"/>
      <c r="BD118" s="243"/>
      <c r="BE118" s="244" t="e">
        <f>AP118*AW118</f>
        <v>#N/A</v>
      </c>
      <c r="BF118" s="244"/>
      <c r="BG118" s="244"/>
      <c r="BH118" s="244"/>
      <c r="BI118" s="244"/>
      <c r="BJ118" s="244"/>
      <c r="BK118" s="244"/>
      <c r="BL118" s="244"/>
      <c r="BM118" s="228"/>
      <c r="BN118" s="334">
        <f>$H$218</f>
        <v>0.13</v>
      </c>
      <c r="BO118" s="334"/>
      <c r="BP118" s="334"/>
      <c r="BQ118" s="334"/>
      <c r="BR118" s="334"/>
      <c r="BS118" s="334"/>
      <c r="BT118" s="334"/>
      <c r="BU118" s="243" t="e">
        <f>CC127</f>
        <v>#N/A</v>
      </c>
      <c r="BV118" s="243"/>
      <c r="BW118" s="243"/>
      <c r="BX118" s="243"/>
      <c r="BY118" s="243"/>
      <c r="BZ118" s="243"/>
      <c r="CA118" s="243"/>
      <c r="CB118" s="243"/>
      <c r="CC118" s="244" t="e">
        <f>BN118*BU118</f>
        <v>#N/A</v>
      </c>
      <c r="CD118" s="244"/>
      <c r="CE118" s="244"/>
      <c r="CF118" s="244"/>
      <c r="CG118" s="244"/>
      <c r="CH118" s="244"/>
      <c r="CI118" s="244"/>
      <c r="CJ118" s="244"/>
      <c r="CK118" s="228"/>
      <c r="CL118" s="334">
        <f>$H$218</f>
        <v>0.13</v>
      </c>
      <c r="CM118" s="334"/>
      <c r="CN118" s="334"/>
      <c r="CO118" s="334"/>
      <c r="CP118" s="334"/>
      <c r="CQ118" s="334"/>
      <c r="CR118" s="334"/>
      <c r="CS118" s="243" t="e">
        <f>DA127</f>
        <v>#N/A</v>
      </c>
      <c r="CT118" s="243"/>
      <c r="CU118" s="243"/>
      <c r="CV118" s="243"/>
      <c r="CW118" s="243"/>
      <c r="CX118" s="243"/>
      <c r="CY118" s="243"/>
      <c r="CZ118" s="243"/>
      <c r="DA118" s="244" t="e">
        <f>CL118*CS118</f>
        <v>#N/A</v>
      </c>
      <c r="DB118" s="244"/>
      <c r="DC118" s="244"/>
      <c r="DD118" s="244"/>
      <c r="DE118" s="244"/>
      <c r="DF118" s="244"/>
      <c r="DG118" s="244"/>
      <c r="DH118" s="244"/>
      <c r="DI118" s="328"/>
      <c r="DJ118" s="328"/>
      <c r="DK118" s="328"/>
      <c r="DL118" s="328"/>
      <c r="DM118" s="328"/>
      <c r="DN118" s="328"/>
      <c r="DO118" s="328"/>
      <c r="DP118" s="328"/>
      <c r="DQ118" s="328"/>
    </row>
    <row r="119" spans="1:121" hidden="1">
      <c r="A119" s="218"/>
      <c r="B119" s="247" t="s">
        <v>73</v>
      </c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47"/>
      <c r="AG119" s="247"/>
      <c r="AH119" s="247"/>
      <c r="AI119" s="247"/>
      <c r="AJ119" s="247"/>
      <c r="AK119" s="247"/>
      <c r="AL119" s="247"/>
      <c r="AM119" s="247"/>
      <c r="AN119" s="247"/>
      <c r="AO119" s="228"/>
      <c r="AP119" s="335">
        <v>0.15</v>
      </c>
      <c r="AQ119" s="335"/>
      <c r="AR119" s="335"/>
      <c r="AS119" s="335"/>
      <c r="AT119" s="335"/>
      <c r="AU119" s="335"/>
      <c r="AV119" s="335"/>
      <c r="AW119" s="249" t="e">
        <f>BE127</f>
        <v>#N/A</v>
      </c>
      <c r="AX119" s="249"/>
      <c r="AY119" s="249"/>
      <c r="AZ119" s="249"/>
      <c r="BA119" s="249"/>
      <c r="BB119" s="249"/>
      <c r="BC119" s="249"/>
      <c r="BD119" s="249"/>
      <c r="BE119" s="250" t="e">
        <f>AP119*AW119</f>
        <v>#N/A</v>
      </c>
      <c r="BF119" s="250"/>
      <c r="BG119" s="250"/>
      <c r="BH119" s="250"/>
      <c r="BI119" s="250"/>
      <c r="BJ119" s="250"/>
      <c r="BK119" s="250"/>
      <c r="BL119" s="250"/>
      <c r="BM119" s="228"/>
      <c r="BN119" s="335">
        <v>0.15</v>
      </c>
      <c r="BO119" s="335"/>
      <c r="BP119" s="335"/>
      <c r="BQ119" s="335"/>
      <c r="BR119" s="335"/>
      <c r="BS119" s="335"/>
      <c r="BT119" s="335"/>
      <c r="BU119" s="249" t="e">
        <f>CC127</f>
        <v>#N/A</v>
      </c>
      <c r="BV119" s="249"/>
      <c r="BW119" s="249"/>
      <c r="BX119" s="249"/>
      <c r="BY119" s="249"/>
      <c r="BZ119" s="249"/>
      <c r="CA119" s="249"/>
      <c r="CB119" s="249"/>
      <c r="CC119" s="250" t="e">
        <f>BN119*BU119</f>
        <v>#N/A</v>
      </c>
      <c r="CD119" s="250"/>
      <c r="CE119" s="250"/>
      <c r="CF119" s="250"/>
      <c r="CG119" s="250"/>
      <c r="CH119" s="250"/>
      <c r="CI119" s="250"/>
      <c r="CJ119" s="250"/>
      <c r="CK119" s="228"/>
      <c r="CL119" s="335">
        <v>0.15</v>
      </c>
      <c r="CM119" s="335"/>
      <c r="CN119" s="335"/>
      <c r="CO119" s="335"/>
      <c r="CP119" s="335"/>
      <c r="CQ119" s="335"/>
      <c r="CR119" s="335"/>
      <c r="CS119" s="249" t="e">
        <f>DA127</f>
        <v>#N/A</v>
      </c>
      <c r="CT119" s="249"/>
      <c r="CU119" s="249"/>
      <c r="CV119" s="249"/>
      <c r="CW119" s="249"/>
      <c r="CX119" s="249"/>
      <c r="CY119" s="249"/>
      <c r="CZ119" s="249"/>
      <c r="DA119" s="250" t="e">
        <f>CL119*CS119</f>
        <v>#N/A</v>
      </c>
      <c r="DB119" s="250"/>
      <c r="DC119" s="250"/>
      <c r="DD119" s="250"/>
      <c r="DE119" s="250"/>
      <c r="DF119" s="250"/>
      <c r="DG119" s="250"/>
      <c r="DH119" s="250"/>
      <c r="DI119" s="328"/>
      <c r="DJ119" s="328"/>
      <c r="DK119" s="328"/>
      <c r="DL119" s="328"/>
      <c r="DM119" s="328"/>
      <c r="DN119" s="328"/>
      <c r="DO119" s="328"/>
      <c r="DP119" s="328"/>
      <c r="DQ119" s="328"/>
    </row>
    <row r="120" spans="1:121" hidden="1">
      <c r="A120" s="218"/>
      <c r="B120" s="241" t="s">
        <v>74</v>
      </c>
      <c r="C120" s="241"/>
      <c r="D120" s="241"/>
      <c r="E120" s="241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  <c r="U120" s="241"/>
      <c r="V120" s="241"/>
      <c r="W120" s="241"/>
      <c r="X120" s="241"/>
      <c r="Y120" s="241"/>
      <c r="Z120" s="241"/>
      <c r="AA120" s="241"/>
      <c r="AB120" s="241"/>
      <c r="AC120" s="241"/>
      <c r="AD120" s="241"/>
      <c r="AE120" s="241"/>
      <c r="AF120" s="241"/>
      <c r="AG120" s="241"/>
      <c r="AH120" s="241"/>
      <c r="AI120" s="241"/>
      <c r="AJ120" s="241"/>
      <c r="AK120" s="241"/>
      <c r="AL120" s="241"/>
      <c r="AM120" s="241"/>
      <c r="AN120" s="241"/>
      <c r="AO120" s="228"/>
      <c r="AP120" s="334">
        <v>0</v>
      </c>
      <c r="AQ120" s="334"/>
      <c r="AR120" s="334"/>
      <c r="AS120" s="334"/>
      <c r="AT120" s="334"/>
      <c r="AU120" s="334"/>
      <c r="AV120" s="334"/>
      <c r="AW120" s="243" t="e">
        <f>BE127</f>
        <v>#N/A</v>
      </c>
      <c r="AX120" s="243"/>
      <c r="AY120" s="243"/>
      <c r="AZ120" s="243"/>
      <c r="BA120" s="243"/>
      <c r="BB120" s="243"/>
      <c r="BC120" s="243"/>
      <c r="BD120" s="243"/>
      <c r="BE120" s="244" t="e">
        <f>AP120*AW120</f>
        <v>#N/A</v>
      </c>
      <c r="BF120" s="244"/>
      <c r="BG120" s="244"/>
      <c r="BH120" s="244"/>
      <c r="BI120" s="244"/>
      <c r="BJ120" s="244"/>
      <c r="BK120" s="244"/>
      <c r="BL120" s="244"/>
      <c r="BM120" s="228"/>
      <c r="BN120" s="334">
        <v>0</v>
      </c>
      <c r="BO120" s="334"/>
      <c r="BP120" s="334"/>
      <c r="BQ120" s="334"/>
      <c r="BR120" s="334"/>
      <c r="BS120" s="334"/>
      <c r="BT120" s="334"/>
      <c r="BU120" s="243" t="e">
        <f>CC127</f>
        <v>#N/A</v>
      </c>
      <c r="BV120" s="243"/>
      <c r="BW120" s="243"/>
      <c r="BX120" s="243"/>
      <c r="BY120" s="243"/>
      <c r="BZ120" s="243"/>
      <c r="CA120" s="243"/>
      <c r="CB120" s="243"/>
      <c r="CC120" s="244" t="e">
        <f>BN120*BU120</f>
        <v>#N/A</v>
      </c>
      <c r="CD120" s="244"/>
      <c r="CE120" s="244"/>
      <c r="CF120" s="244"/>
      <c r="CG120" s="244"/>
      <c r="CH120" s="244"/>
      <c r="CI120" s="244"/>
      <c r="CJ120" s="244"/>
      <c r="CK120" s="228"/>
      <c r="CL120" s="334">
        <v>0.185</v>
      </c>
      <c r="CM120" s="334"/>
      <c r="CN120" s="334"/>
      <c r="CO120" s="334"/>
      <c r="CP120" s="334"/>
      <c r="CQ120" s="334"/>
      <c r="CR120" s="334"/>
      <c r="CS120" s="243" t="e">
        <f>DA127</f>
        <v>#N/A</v>
      </c>
      <c r="CT120" s="243"/>
      <c r="CU120" s="243"/>
      <c r="CV120" s="243"/>
      <c r="CW120" s="243"/>
      <c r="CX120" s="243"/>
      <c r="CY120" s="243"/>
      <c r="CZ120" s="243"/>
      <c r="DA120" s="244" t="e">
        <f>CL120*CS120</f>
        <v>#N/A</v>
      </c>
      <c r="DB120" s="244"/>
      <c r="DC120" s="244"/>
      <c r="DD120" s="244"/>
      <c r="DE120" s="244"/>
      <c r="DF120" s="244"/>
      <c r="DG120" s="244"/>
      <c r="DH120" s="244"/>
      <c r="DI120" s="328"/>
      <c r="DJ120" s="328"/>
      <c r="DK120" s="328"/>
      <c r="DL120" s="328"/>
      <c r="DM120" s="328"/>
      <c r="DN120" s="328"/>
      <c r="DO120" s="328"/>
      <c r="DP120" s="328"/>
      <c r="DQ120" s="328"/>
    </row>
    <row r="121" spans="1:121" hidden="1">
      <c r="A121" s="218"/>
      <c r="B121" s="251" t="s">
        <v>75</v>
      </c>
      <c r="C121" s="251"/>
      <c r="D121" s="251"/>
      <c r="E121" s="251"/>
      <c r="F121" s="251"/>
      <c r="G121" s="251"/>
      <c r="H121" s="251"/>
      <c r="I121" s="251"/>
      <c r="J121" s="251"/>
      <c r="K121" s="251"/>
      <c r="L121" s="251"/>
      <c r="M121" s="251"/>
      <c r="N121" s="251"/>
      <c r="O121" s="251"/>
      <c r="P121" s="251"/>
      <c r="Q121" s="251"/>
      <c r="R121" s="251"/>
      <c r="S121" s="251"/>
      <c r="T121" s="251"/>
      <c r="U121" s="251"/>
      <c r="V121" s="251"/>
      <c r="W121" s="251"/>
      <c r="X121" s="251"/>
      <c r="Y121" s="251"/>
      <c r="Z121" s="251"/>
      <c r="AA121" s="251"/>
      <c r="AB121" s="251"/>
      <c r="AC121" s="251"/>
      <c r="AD121" s="251"/>
      <c r="AE121" s="251"/>
      <c r="AF121" s="251"/>
      <c r="AG121" s="251"/>
      <c r="AH121" s="251"/>
      <c r="AI121" s="251"/>
      <c r="AJ121" s="251"/>
      <c r="AK121" s="251"/>
      <c r="AL121" s="251"/>
      <c r="AM121" s="251"/>
      <c r="AN121" s="251"/>
      <c r="AO121" s="228"/>
      <c r="AP121" s="254"/>
      <c r="AQ121" s="254"/>
      <c r="AR121" s="254"/>
      <c r="AS121" s="254"/>
      <c r="AT121" s="254"/>
      <c r="AU121" s="254"/>
      <c r="AV121" s="254"/>
      <c r="AW121" s="254"/>
      <c r="AX121" s="254"/>
      <c r="AY121" s="254"/>
      <c r="AZ121" s="254"/>
      <c r="BA121" s="254"/>
      <c r="BB121" s="254"/>
      <c r="BC121" s="254"/>
      <c r="BD121" s="254"/>
      <c r="BE121" s="336" t="e">
        <f>BE124-SUM(BE118:BL120)</f>
        <v>#N/A</v>
      </c>
      <c r="BF121" s="336"/>
      <c r="BG121" s="336"/>
      <c r="BH121" s="336"/>
      <c r="BI121" s="336"/>
      <c r="BJ121" s="336"/>
      <c r="BK121" s="336"/>
      <c r="BL121" s="336"/>
      <c r="BM121" s="228"/>
      <c r="BN121" s="254"/>
      <c r="BO121" s="254"/>
      <c r="BP121" s="254"/>
      <c r="BQ121" s="254"/>
      <c r="BR121" s="254"/>
      <c r="BS121" s="254"/>
      <c r="BT121" s="254"/>
      <c r="BU121" s="254"/>
      <c r="BV121" s="254"/>
      <c r="BW121" s="254"/>
      <c r="BX121" s="254"/>
      <c r="BY121" s="254"/>
      <c r="BZ121" s="254"/>
      <c r="CA121" s="254"/>
      <c r="CB121" s="254"/>
      <c r="CC121" s="336" t="e">
        <f>CC124-SUM(CC118:CJ120)</f>
        <v>#N/A</v>
      </c>
      <c r="CD121" s="336"/>
      <c r="CE121" s="336"/>
      <c r="CF121" s="336"/>
      <c r="CG121" s="336"/>
      <c r="CH121" s="336"/>
      <c r="CI121" s="336"/>
      <c r="CJ121" s="336"/>
      <c r="CK121" s="228"/>
      <c r="CL121" s="254"/>
      <c r="CM121" s="254"/>
      <c r="CN121" s="254"/>
      <c r="CO121" s="254"/>
      <c r="CP121" s="254"/>
      <c r="CQ121" s="254"/>
      <c r="CR121" s="254"/>
      <c r="CS121" s="254"/>
      <c r="CT121" s="254"/>
      <c r="CU121" s="254"/>
      <c r="CV121" s="254"/>
      <c r="CW121" s="254"/>
      <c r="CX121" s="254"/>
      <c r="CY121" s="254"/>
      <c r="CZ121" s="254"/>
      <c r="DA121" s="336" t="e">
        <f>DA124-SUM(DA118:DH120)</f>
        <v>#N/A</v>
      </c>
      <c r="DB121" s="336"/>
      <c r="DC121" s="336"/>
      <c r="DD121" s="336"/>
      <c r="DE121" s="336"/>
      <c r="DF121" s="336"/>
      <c r="DG121" s="336"/>
      <c r="DH121" s="336"/>
      <c r="DI121" s="328"/>
      <c r="DJ121" s="328"/>
      <c r="DK121" s="328"/>
      <c r="DL121" s="328"/>
      <c r="DM121" s="328"/>
      <c r="DN121" s="328"/>
      <c r="DO121" s="328"/>
      <c r="DP121" s="328"/>
      <c r="DQ121" s="328"/>
    </row>
    <row r="122" spans="1:121" hidden="1">
      <c r="A122" s="218"/>
      <c r="B122" s="226" t="s">
        <v>76</v>
      </c>
      <c r="C122" s="226"/>
      <c r="D122" s="241"/>
      <c r="E122" s="241"/>
      <c r="F122" s="241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241"/>
      <c r="X122" s="241"/>
      <c r="Y122" s="241"/>
      <c r="Z122" s="241"/>
      <c r="AA122" s="241"/>
      <c r="AB122" s="241"/>
      <c r="AC122" s="241"/>
      <c r="AD122" s="241"/>
      <c r="AE122" s="241"/>
      <c r="AF122" s="241"/>
      <c r="AG122" s="241"/>
      <c r="AH122" s="241"/>
      <c r="AI122" s="241"/>
      <c r="AJ122" s="241"/>
      <c r="AK122" s="241"/>
      <c r="AL122" s="241"/>
      <c r="AM122" s="241"/>
      <c r="AN122" s="241" t="s">
        <v>45</v>
      </c>
      <c r="AO122" s="228"/>
      <c r="AP122" s="334"/>
      <c r="AQ122" s="334"/>
      <c r="AR122" s="334"/>
      <c r="AS122" s="334"/>
      <c r="AT122" s="334"/>
      <c r="AU122" s="334"/>
      <c r="AV122" s="334"/>
      <c r="AW122" s="243"/>
      <c r="AX122" s="243"/>
      <c r="AY122" s="243"/>
      <c r="AZ122" s="243"/>
      <c r="BA122" s="243"/>
      <c r="BB122" s="243"/>
      <c r="BC122" s="243"/>
      <c r="BD122" s="243"/>
      <c r="BE122" s="244" t="e">
        <f>SUM(BE118:BE121)</f>
        <v>#N/A</v>
      </c>
      <c r="BF122" s="244"/>
      <c r="BG122" s="244"/>
      <c r="BH122" s="244"/>
      <c r="BI122" s="244"/>
      <c r="BJ122" s="244"/>
      <c r="BK122" s="244"/>
      <c r="BL122" s="244"/>
      <c r="BM122" s="228"/>
      <c r="BN122" s="334"/>
      <c r="BO122" s="334"/>
      <c r="BP122" s="334"/>
      <c r="BQ122" s="334"/>
      <c r="BR122" s="334"/>
      <c r="BS122" s="334"/>
      <c r="BT122" s="334"/>
      <c r="BU122" s="243"/>
      <c r="BV122" s="243"/>
      <c r="BW122" s="243"/>
      <c r="BX122" s="243"/>
      <c r="BY122" s="243"/>
      <c r="BZ122" s="243"/>
      <c r="CA122" s="243"/>
      <c r="CB122" s="243"/>
      <c r="CC122" s="244" t="e">
        <f>SUM(CC118:CC121)</f>
        <v>#N/A</v>
      </c>
      <c r="CD122" s="244"/>
      <c r="CE122" s="244"/>
      <c r="CF122" s="244"/>
      <c r="CG122" s="244"/>
      <c r="CH122" s="244"/>
      <c r="CI122" s="244"/>
      <c r="CJ122" s="244"/>
      <c r="CK122" s="228"/>
      <c r="CL122" s="334"/>
      <c r="CM122" s="334"/>
      <c r="CN122" s="334"/>
      <c r="CO122" s="334"/>
      <c r="CP122" s="334"/>
      <c r="CQ122" s="334"/>
      <c r="CR122" s="334"/>
      <c r="CS122" s="243"/>
      <c r="CT122" s="243"/>
      <c r="CU122" s="243"/>
      <c r="CV122" s="243"/>
      <c r="CW122" s="243"/>
      <c r="CX122" s="243"/>
      <c r="CY122" s="243"/>
      <c r="CZ122" s="243"/>
      <c r="DA122" s="244" t="e">
        <f>SUM(DA118:DA121)</f>
        <v>#N/A</v>
      </c>
      <c r="DB122" s="244"/>
      <c r="DC122" s="244"/>
      <c r="DD122" s="244"/>
      <c r="DE122" s="244"/>
      <c r="DF122" s="244"/>
      <c r="DG122" s="244"/>
      <c r="DH122" s="244"/>
      <c r="DI122" s="328"/>
      <c r="DJ122" s="328"/>
      <c r="DK122" s="328"/>
      <c r="DL122" s="328"/>
      <c r="DM122" s="328"/>
      <c r="DN122" s="328"/>
      <c r="DO122" s="328"/>
      <c r="DP122" s="328"/>
      <c r="DQ122" s="328"/>
    </row>
    <row r="123" spans="1:121" hidden="1">
      <c r="A123" s="218"/>
      <c r="B123" s="241"/>
      <c r="C123" s="241"/>
      <c r="D123" s="241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41"/>
      <c r="Q123" s="241"/>
      <c r="R123" s="241"/>
      <c r="S123" s="241"/>
      <c r="T123" s="241"/>
      <c r="U123" s="241"/>
      <c r="V123" s="241"/>
      <c r="W123" s="241"/>
      <c r="X123" s="241"/>
      <c r="Y123" s="241"/>
      <c r="Z123" s="241"/>
      <c r="AA123" s="241"/>
      <c r="AB123" s="241"/>
      <c r="AC123" s="241"/>
      <c r="AD123" s="241"/>
      <c r="AE123" s="241"/>
      <c r="AF123" s="241"/>
      <c r="AG123" s="241"/>
      <c r="AH123" s="241"/>
      <c r="AI123" s="241"/>
      <c r="AJ123" s="241"/>
      <c r="AK123" s="241"/>
      <c r="AL123" s="241"/>
      <c r="AM123" s="241"/>
      <c r="AN123" s="241"/>
      <c r="AO123" s="228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228"/>
      <c r="BF123" s="228"/>
      <c r="BG123" s="228"/>
      <c r="BH123" s="228"/>
      <c r="BI123" s="228"/>
      <c r="BJ123" s="228"/>
      <c r="BK123" s="228"/>
      <c r="BL123" s="228"/>
      <c r="BM123" s="228"/>
      <c r="BN123" s="303"/>
      <c r="BO123" s="303"/>
      <c r="BP123" s="303"/>
      <c r="BQ123" s="303"/>
      <c r="BR123" s="303"/>
      <c r="BS123" s="303"/>
      <c r="BT123" s="303"/>
      <c r="BU123" s="303"/>
      <c r="BV123" s="303"/>
      <c r="BW123" s="303"/>
      <c r="BX123" s="303"/>
      <c r="BY123" s="303"/>
      <c r="BZ123" s="303"/>
      <c r="CA123" s="303"/>
      <c r="CB123" s="303"/>
      <c r="CC123" s="228"/>
      <c r="CD123" s="228"/>
      <c r="CE123" s="228"/>
      <c r="CF123" s="228"/>
      <c r="CG123" s="228"/>
      <c r="CH123" s="228"/>
      <c r="CI123" s="228"/>
      <c r="CJ123" s="228"/>
      <c r="CK123" s="228"/>
      <c r="CL123" s="303"/>
      <c r="CM123" s="303"/>
      <c r="CN123" s="303"/>
      <c r="CO123" s="303"/>
      <c r="CP123" s="303"/>
      <c r="CQ123" s="303"/>
      <c r="CR123" s="303"/>
      <c r="CS123" s="303"/>
      <c r="CT123" s="303"/>
      <c r="CU123" s="303"/>
      <c r="CV123" s="303"/>
      <c r="CW123" s="303"/>
      <c r="CX123" s="303"/>
      <c r="CY123" s="303"/>
      <c r="CZ123" s="303"/>
      <c r="DA123" s="228"/>
      <c r="DB123" s="228"/>
      <c r="DC123" s="228"/>
      <c r="DD123" s="228"/>
      <c r="DE123" s="228"/>
      <c r="DF123" s="228"/>
      <c r="DG123" s="228"/>
      <c r="DH123" s="228"/>
      <c r="DI123" s="328"/>
      <c r="DJ123" s="328"/>
      <c r="DK123" s="328"/>
      <c r="DL123" s="328"/>
      <c r="DM123" s="328"/>
      <c r="DN123" s="328"/>
      <c r="DO123" s="328"/>
      <c r="DP123" s="328"/>
      <c r="DQ123" s="328"/>
    </row>
    <row r="124" spans="1:121" hidden="1">
      <c r="A124" s="218"/>
      <c r="B124" s="241" t="s">
        <v>77</v>
      </c>
      <c r="C124" s="241"/>
      <c r="D124" s="241"/>
      <c r="E124" s="241"/>
      <c r="F124" s="241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41"/>
      <c r="X124" s="241"/>
      <c r="Y124" s="241"/>
      <c r="Z124" s="241"/>
      <c r="AA124" s="241"/>
      <c r="AB124" s="241"/>
      <c r="AC124" s="241"/>
      <c r="AD124" s="241"/>
      <c r="AE124" s="241"/>
      <c r="AF124" s="241"/>
      <c r="AG124" s="241"/>
      <c r="AH124" s="241"/>
      <c r="AI124" s="241"/>
      <c r="AJ124" s="241"/>
      <c r="AK124" s="241"/>
      <c r="AL124" s="241"/>
      <c r="AM124" s="241"/>
      <c r="AN124" s="241"/>
      <c r="AO124" s="228"/>
      <c r="AP124" s="334">
        <v>1</v>
      </c>
      <c r="AQ124" s="334"/>
      <c r="AR124" s="334"/>
      <c r="AS124" s="334"/>
      <c r="AT124" s="334"/>
      <c r="AU124" s="334"/>
      <c r="AV124" s="334"/>
      <c r="AW124" s="243"/>
      <c r="AX124" s="243"/>
      <c r="AY124" s="243"/>
      <c r="AZ124" s="243"/>
      <c r="BA124" s="243"/>
      <c r="BB124" s="243"/>
      <c r="BC124" s="243"/>
      <c r="BD124" s="243"/>
      <c r="BE124" s="244" t="e">
        <f>DK67</f>
        <v>#N/A</v>
      </c>
      <c r="BF124" s="244"/>
      <c r="BG124" s="244"/>
      <c r="BH124" s="244"/>
      <c r="BI124" s="244"/>
      <c r="BJ124" s="244"/>
      <c r="BK124" s="244"/>
      <c r="BL124" s="244"/>
      <c r="BM124" s="228"/>
      <c r="BN124" s="334">
        <v>1</v>
      </c>
      <c r="BO124" s="334"/>
      <c r="BP124" s="334"/>
      <c r="BQ124" s="334"/>
      <c r="BR124" s="334"/>
      <c r="BS124" s="334"/>
      <c r="BT124" s="334"/>
      <c r="BU124" s="243"/>
      <c r="BV124" s="243"/>
      <c r="BW124" s="243"/>
      <c r="BX124" s="243"/>
      <c r="BY124" s="243"/>
      <c r="BZ124" s="243"/>
      <c r="CA124" s="243"/>
      <c r="CB124" s="243"/>
      <c r="CC124" s="244" t="e">
        <f>DK67</f>
        <v>#N/A</v>
      </c>
      <c r="CD124" s="244"/>
      <c r="CE124" s="244"/>
      <c r="CF124" s="244"/>
      <c r="CG124" s="244"/>
      <c r="CH124" s="244"/>
      <c r="CI124" s="244"/>
      <c r="CJ124" s="244"/>
      <c r="CK124" s="228"/>
      <c r="CL124" s="334">
        <v>1</v>
      </c>
      <c r="CM124" s="334"/>
      <c r="CN124" s="334"/>
      <c r="CO124" s="334"/>
      <c r="CP124" s="334"/>
      <c r="CQ124" s="334"/>
      <c r="CR124" s="334"/>
      <c r="CS124" s="243"/>
      <c r="CT124" s="243"/>
      <c r="CU124" s="243"/>
      <c r="CV124" s="243"/>
      <c r="CW124" s="243"/>
      <c r="CX124" s="243"/>
      <c r="CY124" s="243"/>
      <c r="CZ124" s="243"/>
      <c r="DA124" s="244" t="e">
        <f>DK67</f>
        <v>#N/A</v>
      </c>
      <c r="DB124" s="244"/>
      <c r="DC124" s="244"/>
      <c r="DD124" s="244"/>
      <c r="DE124" s="244"/>
      <c r="DF124" s="244"/>
      <c r="DG124" s="244"/>
      <c r="DH124" s="244"/>
      <c r="DI124" s="328"/>
      <c r="DJ124" s="328"/>
      <c r="DK124" s="328"/>
      <c r="DL124" s="328"/>
      <c r="DM124" s="328"/>
      <c r="DN124" s="328"/>
      <c r="DO124" s="328"/>
      <c r="DP124" s="328"/>
      <c r="DQ124" s="328"/>
    </row>
    <row r="125" spans="1:121" hidden="1">
      <c r="A125" s="218"/>
      <c r="B125" s="247" t="s">
        <v>78</v>
      </c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  <c r="AH125" s="247"/>
      <c r="AI125" s="247"/>
      <c r="AJ125" s="247"/>
      <c r="AK125" s="247"/>
      <c r="AL125" s="247"/>
      <c r="AM125" s="247"/>
      <c r="AN125" s="247"/>
      <c r="AO125" s="228"/>
      <c r="AP125" s="335"/>
      <c r="AQ125" s="335"/>
      <c r="AR125" s="335"/>
      <c r="AS125" s="335"/>
      <c r="AT125" s="335"/>
      <c r="AU125" s="335"/>
      <c r="AV125" s="335"/>
      <c r="AW125" s="249"/>
      <c r="AX125" s="249"/>
      <c r="AY125" s="249"/>
      <c r="AZ125" s="249"/>
      <c r="BA125" s="249"/>
      <c r="BB125" s="249"/>
      <c r="BC125" s="249"/>
      <c r="BD125" s="249"/>
      <c r="BE125" s="250" t="e">
        <f>BE124*1/(1+(AP118)*(1-AP126))</f>
        <v>#N/A</v>
      </c>
      <c r="BF125" s="250"/>
      <c r="BG125" s="250"/>
      <c r="BH125" s="250"/>
      <c r="BI125" s="250"/>
      <c r="BJ125" s="250"/>
      <c r="BK125" s="250"/>
      <c r="BL125" s="250"/>
      <c r="BM125" s="228"/>
      <c r="BN125" s="335"/>
      <c r="BO125" s="335"/>
      <c r="BP125" s="335"/>
      <c r="BQ125" s="335"/>
      <c r="BR125" s="335"/>
      <c r="BS125" s="335"/>
      <c r="BT125" s="335"/>
      <c r="BU125" s="249"/>
      <c r="BV125" s="249"/>
      <c r="BW125" s="249"/>
      <c r="BX125" s="249"/>
      <c r="BY125" s="249"/>
      <c r="BZ125" s="249"/>
      <c r="CA125" s="249"/>
      <c r="CB125" s="249"/>
      <c r="CC125" s="250" t="e">
        <f>CC124*1/(1+(BN118)*(1-BN126))</f>
        <v>#N/A</v>
      </c>
      <c r="CD125" s="250"/>
      <c r="CE125" s="250"/>
      <c r="CF125" s="250"/>
      <c r="CG125" s="250"/>
      <c r="CH125" s="250"/>
      <c r="CI125" s="250"/>
      <c r="CJ125" s="250"/>
      <c r="CK125" s="228"/>
      <c r="CL125" s="335"/>
      <c r="CM125" s="335"/>
      <c r="CN125" s="335"/>
      <c r="CO125" s="335"/>
      <c r="CP125" s="335"/>
      <c r="CQ125" s="335"/>
      <c r="CR125" s="335"/>
      <c r="CS125" s="249"/>
      <c r="CT125" s="249"/>
      <c r="CU125" s="249"/>
      <c r="CV125" s="249"/>
      <c r="CW125" s="249"/>
      <c r="CX125" s="249"/>
      <c r="CY125" s="249"/>
      <c r="CZ125" s="249"/>
      <c r="DA125" s="250" t="e">
        <f>DA124*1/(1+(CL118)*(1-CL126))</f>
        <v>#N/A</v>
      </c>
      <c r="DB125" s="250"/>
      <c r="DC125" s="250"/>
      <c r="DD125" s="250"/>
      <c r="DE125" s="250"/>
      <c r="DF125" s="250"/>
      <c r="DG125" s="250"/>
      <c r="DH125" s="250"/>
      <c r="DI125" s="328"/>
      <c r="DJ125" s="328"/>
      <c r="DK125" s="328"/>
      <c r="DL125" s="328"/>
      <c r="DM125" s="328"/>
      <c r="DN125" s="328"/>
      <c r="DO125" s="328"/>
      <c r="DP125" s="328"/>
      <c r="DQ125" s="328"/>
    </row>
    <row r="126" spans="1:121" hidden="1">
      <c r="A126" s="218"/>
      <c r="B126" s="241" t="s">
        <v>61</v>
      </c>
      <c r="C126" s="241"/>
      <c r="D126" s="241"/>
      <c r="E126" s="241"/>
      <c r="F126" s="241"/>
      <c r="G126" s="241"/>
      <c r="H126" s="241"/>
      <c r="I126" s="241"/>
      <c r="J126" s="241"/>
      <c r="K126" s="241"/>
      <c r="L126" s="241"/>
      <c r="M126" s="241"/>
      <c r="N126" s="241"/>
      <c r="O126" s="241"/>
      <c r="P126" s="241"/>
      <c r="Q126" s="241"/>
      <c r="R126" s="241"/>
      <c r="S126" s="241"/>
      <c r="T126" s="241"/>
      <c r="U126" s="241"/>
      <c r="V126" s="241"/>
      <c r="W126" s="241"/>
      <c r="X126" s="241"/>
      <c r="Y126" s="241"/>
      <c r="Z126" s="241"/>
      <c r="AA126" s="241"/>
      <c r="AB126" s="241"/>
      <c r="AC126" s="241"/>
      <c r="AD126" s="241"/>
      <c r="AE126" s="241"/>
      <c r="AF126" s="241"/>
      <c r="AG126" s="241"/>
      <c r="AH126" s="241"/>
      <c r="AI126" s="241"/>
      <c r="AJ126" s="241"/>
      <c r="AK126" s="241"/>
      <c r="AL126" s="241"/>
      <c r="AM126" s="241"/>
      <c r="AN126" s="241"/>
      <c r="AO126" s="228"/>
      <c r="AP126" s="334">
        <v>0.1</v>
      </c>
      <c r="AQ126" s="334"/>
      <c r="AR126" s="334"/>
      <c r="AS126" s="334"/>
      <c r="AT126" s="334"/>
      <c r="AU126" s="334"/>
      <c r="AV126" s="334"/>
      <c r="AW126" s="243" t="e">
        <f>BE125</f>
        <v>#N/A</v>
      </c>
      <c r="AX126" s="243"/>
      <c r="AY126" s="243"/>
      <c r="AZ126" s="243"/>
      <c r="BA126" s="243"/>
      <c r="BB126" s="243"/>
      <c r="BC126" s="243"/>
      <c r="BD126" s="243"/>
      <c r="BE126" s="244" t="e">
        <f>BE125*$AP126</f>
        <v>#N/A</v>
      </c>
      <c r="BF126" s="244"/>
      <c r="BG126" s="244"/>
      <c r="BH126" s="244"/>
      <c r="BI126" s="244"/>
      <c r="BJ126" s="244"/>
      <c r="BK126" s="244"/>
      <c r="BL126" s="244"/>
      <c r="BM126" s="228"/>
      <c r="BN126" s="334">
        <v>0.1</v>
      </c>
      <c r="BO126" s="334"/>
      <c r="BP126" s="334"/>
      <c r="BQ126" s="334"/>
      <c r="BR126" s="334"/>
      <c r="BS126" s="334"/>
      <c r="BT126" s="334"/>
      <c r="BU126" s="243" t="e">
        <f>CC125</f>
        <v>#N/A</v>
      </c>
      <c r="BV126" s="243"/>
      <c r="BW126" s="243"/>
      <c r="BX126" s="243"/>
      <c r="BY126" s="243"/>
      <c r="BZ126" s="243"/>
      <c r="CA126" s="243"/>
      <c r="CB126" s="243"/>
      <c r="CC126" s="244" t="e">
        <f>CC125*$AP126</f>
        <v>#N/A</v>
      </c>
      <c r="CD126" s="244"/>
      <c r="CE126" s="244"/>
      <c r="CF126" s="244"/>
      <c r="CG126" s="244"/>
      <c r="CH126" s="244"/>
      <c r="CI126" s="244"/>
      <c r="CJ126" s="244"/>
      <c r="CK126" s="228"/>
      <c r="CL126" s="334">
        <v>0.1</v>
      </c>
      <c r="CM126" s="334"/>
      <c r="CN126" s="334"/>
      <c r="CO126" s="334"/>
      <c r="CP126" s="334"/>
      <c r="CQ126" s="334"/>
      <c r="CR126" s="334"/>
      <c r="CS126" s="243" t="e">
        <f>DA125</f>
        <v>#N/A</v>
      </c>
      <c r="CT126" s="243"/>
      <c r="CU126" s="243"/>
      <c r="CV126" s="243"/>
      <c r="CW126" s="243"/>
      <c r="CX126" s="243"/>
      <c r="CY126" s="243"/>
      <c r="CZ126" s="243"/>
      <c r="DA126" s="244" t="e">
        <f>DA125*$AP126</f>
        <v>#N/A</v>
      </c>
      <c r="DB126" s="244"/>
      <c r="DC126" s="244"/>
      <c r="DD126" s="244"/>
      <c r="DE126" s="244"/>
      <c r="DF126" s="244"/>
      <c r="DG126" s="244"/>
      <c r="DH126" s="244"/>
      <c r="DI126" s="328"/>
      <c r="DJ126" s="328"/>
      <c r="DK126" s="328"/>
      <c r="DL126" s="328"/>
      <c r="DM126" s="328"/>
      <c r="DN126" s="328"/>
      <c r="DO126" s="328"/>
      <c r="DP126" s="328"/>
      <c r="DQ126" s="328"/>
    </row>
    <row r="127" spans="1:121" hidden="1">
      <c r="A127" s="218"/>
      <c r="B127" s="247" t="s">
        <v>79</v>
      </c>
      <c r="C127" s="247"/>
      <c r="D127" s="247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  <c r="AC127" s="247"/>
      <c r="AD127" s="247"/>
      <c r="AE127" s="247"/>
      <c r="AF127" s="247"/>
      <c r="AG127" s="247"/>
      <c r="AH127" s="247"/>
      <c r="AI127" s="247"/>
      <c r="AJ127" s="247"/>
      <c r="AK127" s="247"/>
      <c r="AL127" s="247"/>
      <c r="AM127" s="247"/>
      <c r="AN127" s="247"/>
      <c r="AO127" s="228"/>
      <c r="AP127" s="335"/>
      <c r="AQ127" s="335"/>
      <c r="AR127" s="335"/>
      <c r="AS127" s="335"/>
      <c r="AT127" s="335"/>
      <c r="AU127" s="335"/>
      <c r="AV127" s="335"/>
      <c r="AW127" s="249"/>
      <c r="AX127" s="249"/>
      <c r="AY127" s="249"/>
      <c r="AZ127" s="249"/>
      <c r="BA127" s="249"/>
      <c r="BB127" s="249"/>
      <c r="BC127" s="249"/>
      <c r="BD127" s="249"/>
      <c r="BE127" s="250" t="e">
        <f>BE125-BE126</f>
        <v>#N/A</v>
      </c>
      <c r="BF127" s="250"/>
      <c r="BG127" s="250"/>
      <c r="BH127" s="250"/>
      <c r="BI127" s="250"/>
      <c r="BJ127" s="250"/>
      <c r="BK127" s="250"/>
      <c r="BL127" s="250"/>
      <c r="BM127" s="228"/>
      <c r="BN127" s="335"/>
      <c r="BO127" s="335"/>
      <c r="BP127" s="335"/>
      <c r="BQ127" s="335"/>
      <c r="BR127" s="335"/>
      <c r="BS127" s="335"/>
      <c r="BT127" s="335"/>
      <c r="BU127" s="249"/>
      <c r="BV127" s="249"/>
      <c r="BW127" s="249"/>
      <c r="BX127" s="249"/>
      <c r="BY127" s="249"/>
      <c r="BZ127" s="249"/>
      <c r="CA127" s="249"/>
      <c r="CB127" s="249"/>
      <c r="CC127" s="250" t="e">
        <f>CC125-CC126</f>
        <v>#N/A</v>
      </c>
      <c r="CD127" s="250"/>
      <c r="CE127" s="250"/>
      <c r="CF127" s="250"/>
      <c r="CG127" s="250"/>
      <c r="CH127" s="250"/>
      <c r="CI127" s="250"/>
      <c r="CJ127" s="250"/>
      <c r="CK127" s="228"/>
      <c r="CL127" s="335"/>
      <c r="CM127" s="335"/>
      <c r="CN127" s="335"/>
      <c r="CO127" s="335"/>
      <c r="CP127" s="335"/>
      <c r="CQ127" s="335"/>
      <c r="CR127" s="335"/>
      <c r="CS127" s="249"/>
      <c r="CT127" s="249"/>
      <c r="CU127" s="249"/>
      <c r="CV127" s="249"/>
      <c r="CW127" s="249"/>
      <c r="CX127" s="249"/>
      <c r="CY127" s="249"/>
      <c r="CZ127" s="249"/>
      <c r="DA127" s="250" t="e">
        <f>DA125-DA126</f>
        <v>#N/A</v>
      </c>
      <c r="DB127" s="250"/>
      <c r="DC127" s="250"/>
      <c r="DD127" s="250"/>
      <c r="DE127" s="250"/>
      <c r="DF127" s="250"/>
      <c r="DG127" s="250"/>
      <c r="DH127" s="250"/>
      <c r="DI127" s="328"/>
      <c r="DJ127" s="328"/>
      <c r="DK127" s="328"/>
      <c r="DL127" s="328"/>
      <c r="DM127" s="328"/>
      <c r="DN127" s="328"/>
      <c r="DO127" s="328"/>
      <c r="DP127" s="328"/>
      <c r="DQ127" s="328"/>
    </row>
    <row r="128" spans="1:121" hidden="1">
      <c r="A128" s="218"/>
      <c r="B128" s="228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28"/>
      <c r="AF128" s="228"/>
      <c r="AG128" s="228"/>
      <c r="AH128" s="228"/>
      <c r="AI128" s="228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  <c r="AV128" s="228"/>
      <c r="AW128" s="228"/>
      <c r="AX128" s="228"/>
      <c r="AY128" s="228"/>
      <c r="AZ128" s="228"/>
      <c r="BA128" s="228"/>
      <c r="BB128" s="228"/>
      <c r="BC128" s="228"/>
      <c r="BD128" s="228"/>
      <c r="BE128" s="228"/>
      <c r="BF128" s="228"/>
      <c r="BG128" s="228"/>
      <c r="BH128" s="228"/>
      <c r="BI128" s="228"/>
      <c r="BJ128" s="228"/>
      <c r="BK128" s="228"/>
      <c r="BL128" s="228"/>
      <c r="BM128" s="228"/>
      <c r="BN128" s="228"/>
      <c r="BO128" s="228"/>
      <c r="BP128" s="228"/>
      <c r="BQ128" s="228"/>
      <c r="BR128" s="228"/>
      <c r="BS128" s="228"/>
      <c r="BT128" s="228"/>
      <c r="BU128" s="228"/>
      <c r="BV128" s="228"/>
      <c r="BW128" s="228"/>
      <c r="BX128" s="228"/>
      <c r="BY128" s="228"/>
      <c r="BZ128" s="228"/>
      <c r="CA128" s="228"/>
      <c r="CB128" s="228"/>
      <c r="CC128" s="228"/>
      <c r="CD128" s="228"/>
      <c r="CE128" s="228"/>
      <c r="CF128" s="228"/>
      <c r="CG128" s="228"/>
      <c r="CH128" s="228"/>
      <c r="CI128" s="228"/>
      <c r="CJ128" s="228"/>
      <c r="CK128" s="228"/>
      <c r="CL128" s="228"/>
      <c r="CM128" s="228"/>
      <c r="CN128" s="228"/>
      <c r="CO128" s="228"/>
      <c r="CP128" s="228"/>
      <c r="CQ128" s="228"/>
      <c r="CR128" s="228"/>
      <c r="CS128" s="228"/>
      <c r="CT128" s="228"/>
      <c r="CU128" s="228"/>
      <c r="CV128" s="228"/>
      <c r="CW128" s="228"/>
      <c r="CX128" s="228"/>
      <c r="CY128" s="228"/>
      <c r="CZ128" s="228"/>
      <c r="DA128" s="228"/>
      <c r="DB128" s="228"/>
      <c r="DC128" s="228"/>
      <c r="DD128" s="228"/>
      <c r="DE128" s="228"/>
      <c r="DF128" s="228"/>
      <c r="DG128" s="228"/>
      <c r="DH128" s="228"/>
      <c r="DI128" s="328"/>
      <c r="DJ128" s="328"/>
      <c r="DK128" s="328"/>
      <c r="DL128" s="328"/>
      <c r="DM128" s="328"/>
      <c r="DN128" s="328"/>
      <c r="DO128" s="328"/>
      <c r="DP128" s="328"/>
      <c r="DQ128" s="328"/>
    </row>
    <row r="129" spans="1:121" ht="12.75" hidden="1" customHeight="1">
      <c r="A129" s="218"/>
      <c r="B129" s="331" t="s">
        <v>81</v>
      </c>
      <c r="C129" s="226"/>
      <c r="D129" s="226"/>
      <c r="E129" s="226"/>
      <c r="F129" s="241"/>
      <c r="G129" s="241"/>
      <c r="H129" s="241"/>
      <c r="I129" s="241"/>
      <c r="J129" s="241"/>
      <c r="K129" s="241"/>
      <c r="L129" s="241"/>
      <c r="M129" s="241"/>
      <c r="N129" s="241"/>
      <c r="O129" s="241"/>
      <c r="P129" s="241"/>
      <c r="Q129" s="241"/>
      <c r="R129" s="241"/>
      <c r="S129" s="241"/>
      <c r="T129" s="241"/>
      <c r="U129" s="241"/>
      <c r="V129" s="241"/>
      <c r="W129" s="241"/>
      <c r="X129" s="241"/>
      <c r="Y129" s="241"/>
      <c r="Z129" s="241"/>
      <c r="AA129" s="241"/>
      <c r="AB129" s="241"/>
      <c r="AC129" s="241"/>
      <c r="AD129" s="241"/>
      <c r="AE129" s="241"/>
      <c r="AF129" s="241"/>
      <c r="AG129" s="241"/>
      <c r="AH129" s="241"/>
      <c r="AI129" s="241"/>
      <c r="AJ129" s="241"/>
      <c r="AK129" s="241"/>
      <c r="AL129" s="241"/>
      <c r="AM129" s="241"/>
      <c r="AN129" s="241"/>
      <c r="AO129" s="228"/>
      <c r="AP129" s="332"/>
      <c r="AQ129" s="332"/>
      <c r="AR129" s="332"/>
      <c r="AS129" s="332"/>
      <c r="AT129" s="332"/>
      <c r="AU129" s="332"/>
      <c r="AV129" s="332"/>
      <c r="AW129" s="332"/>
      <c r="AX129" s="332"/>
      <c r="AY129" s="332"/>
      <c r="AZ129" s="332"/>
      <c r="BA129" s="333" t="s">
        <v>5</v>
      </c>
      <c r="BB129" s="332"/>
      <c r="BC129" s="332"/>
      <c r="BD129" s="332"/>
      <c r="BE129" s="332"/>
      <c r="BF129" s="332"/>
      <c r="BG129" s="332"/>
      <c r="BH129" s="332"/>
      <c r="BI129" s="332"/>
      <c r="BJ129" s="332"/>
      <c r="BK129" s="332"/>
      <c r="BL129" s="332"/>
      <c r="BM129" s="228"/>
      <c r="BN129" s="332"/>
      <c r="BO129" s="332"/>
      <c r="BP129" s="332"/>
      <c r="BQ129" s="332"/>
      <c r="BR129" s="332"/>
      <c r="BS129" s="332"/>
      <c r="BT129" s="332"/>
      <c r="BU129" s="332"/>
      <c r="BV129" s="332"/>
      <c r="BW129" s="332"/>
      <c r="BX129" s="332"/>
      <c r="BY129" s="333" t="s">
        <v>69</v>
      </c>
      <c r="BZ129" s="332"/>
      <c r="CA129" s="332"/>
      <c r="CB129" s="332"/>
      <c r="CC129" s="332"/>
      <c r="CD129" s="332"/>
      <c r="CE129" s="332"/>
      <c r="CF129" s="332"/>
      <c r="CG129" s="332"/>
      <c r="CH129" s="332"/>
      <c r="CI129" s="332"/>
      <c r="CJ129" s="332"/>
      <c r="CK129" s="228"/>
      <c r="CL129" s="332"/>
      <c r="CM129" s="332"/>
      <c r="CN129" s="332"/>
      <c r="CO129" s="332"/>
      <c r="CP129" s="332"/>
      <c r="CQ129" s="332"/>
      <c r="CR129" s="332"/>
      <c r="CS129" s="332"/>
      <c r="CT129" s="332"/>
      <c r="CU129" s="332"/>
      <c r="CV129" s="332"/>
      <c r="CW129" s="333" t="s">
        <v>70</v>
      </c>
      <c r="CX129" s="332"/>
      <c r="CY129" s="332"/>
      <c r="CZ129" s="332"/>
      <c r="DA129" s="332"/>
      <c r="DB129" s="332"/>
      <c r="DC129" s="332"/>
      <c r="DD129" s="332"/>
      <c r="DE129" s="332"/>
      <c r="DF129" s="332"/>
      <c r="DG129" s="332"/>
      <c r="DH129" s="332"/>
      <c r="DI129" s="328"/>
      <c r="DJ129" s="328"/>
      <c r="DK129" s="328"/>
      <c r="DL129" s="328"/>
      <c r="DM129" s="328"/>
      <c r="DN129" s="328"/>
      <c r="DO129" s="328"/>
      <c r="DP129" s="328"/>
      <c r="DQ129" s="328"/>
    </row>
    <row r="130" spans="1:121" hidden="1">
      <c r="A130" s="218"/>
      <c r="B130" s="233" t="s">
        <v>71</v>
      </c>
      <c r="C130" s="233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33"/>
      <c r="Z130" s="233"/>
      <c r="AA130" s="233"/>
      <c r="AB130" s="233"/>
      <c r="AC130" s="233"/>
      <c r="AD130" s="233"/>
      <c r="AE130" s="233"/>
      <c r="AF130" s="233"/>
      <c r="AG130" s="233"/>
      <c r="AH130" s="233"/>
      <c r="AI130" s="233"/>
      <c r="AJ130" s="233"/>
      <c r="AK130" s="233"/>
      <c r="AL130" s="233"/>
      <c r="AM130" s="233"/>
      <c r="AN130" s="233"/>
      <c r="AO130" s="228"/>
      <c r="AP130" s="236" t="s">
        <v>40</v>
      </c>
      <c r="AQ130" s="236"/>
      <c r="AR130" s="236"/>
      <c r="AS130" s="236"/>
      <c r="AT130" s="236"/>
      <c r="AU130" s="236"/>
      <c r="AV130" s="236"/>
      <c r="AW130" s="236" t="s">
        <v>41</v>
      </c>
      <c r="AX130" s="236"/>
      <c r="AY130" s="236"/>
      <c r="AZ130" s="236"/>
      <c r="BA130" s="236"/>
      <c r="BB130" s="236"/>
      <c r="BC130" s="236"/>
      <c r="BD130" s="234"/>
      <c r="BE130" s="237" t="s">
        <v>42</v>
      </c>
      <c r="BF130" s="237"/>
      <c r="BG130" s="237"/>
      <c r="BH130" s="237"/>
      <c r="BI130" s="237"/>
      <c r="BJ130" s="237"/>
      <c r="BK130" s="237"/>
      <c r="BL130" s="237"/>
      <c r="BM130" s="228"/>
      <c r="BN130" s="236" t="s">
        <v>40</v>
      </c>
      <c r="BO130" s="236"/>
      <c r="BP130" s="236"/>
      <c r="BQ130" s="236"/>
      <c r="BR130" s="236"/>
      <c r="BS130" s="236"/>
      <c r="BT130" s="236"/>
      <c r="BU130" s="236" t="s">
        <v>41</v>
      </c>
      <c r="BV130" s="236"/>
      <c r="BW130" s="236"/>
      <c r="BX130" s="236"/>
      <c r="BY130" s="236"/>
      <c r="BZ130" s="236"/>
      <c r="CA130" s="236"/>
      <c r="CB130" s="234"/>
      <c r="CC130" s="237" t="s">
        <v>42</v>
      </c>
      <c r="CD130" s="237"/>
      <c r="CE130" s="237"/>
      <c r="CF130" s="237"/>
      <c r="CG130" s="237"/>
      <c r="CH130" s="237"/>
      <c r="CI130" s="237"/>
      <c r="CJ130" s="237"/>
      <c r="CK130" s="228"/>
      <c r="CL130" s="236" t="s">
        <v>40</v>
      </c>
      <c r="CM130" s="236"/>
      <c r="CN130" s="236"/>
      <c r="CO130" s="236"/>
      <c r="CP130" s="236"/>
      <c r="CQ130" s="236"/>
      <c r="CR130" s="236"/>
      <c r="CS130" s="236" t="s">
        <v>41</v>
      </c>
      <c r="CT130" s="236"/>
      <c r="CU130" s="236"/>
      <c r="CV130" s="236"/>
      <c r="CW130" s="236"/>
      <c r="CX130" s="236"/>
      <c r="CY130" s="236"/>
      <c r="CZ130" s="234"/>
      <c r="DA130" s="237" t="s">
        <v>42</v>
      </c>
      <c r="DB130" s="237"/>
      <c r="DC130" s="237"/>
      <c r="DD130" s="237"/>
      <c r="DE130" s="237"/>
      <c r="DF130" s="237"/>
      <c r="DG130" s="237"/>
      <c r="DH130" s="237"/>
      <c r="DI130" s="328"/>
      <c r="DJ130" s="328"/>
      <c r="DK130" s="328"/>
      <c r="DL130" s="328"/>
      <c r="DM130" s="328"/>
      <c r="DN130" s="328"/>
      <c r="DO130" s="328"/>
      <c r="DP130" s="328"/>
      <c r="DQ130" s="328"/>
    </row>
    <row r="131" spans="1:121" hidden="1">
      <c r="A131" s="218"/>
      <c r="B131" s="241" t="s">
        <v>82</v>
      </c>
      <c r="C131" s="241"/>
      <c r="D131" s="241"/>
      <c r="E131" s="241"/>
      <c r="F131" s="241"/>
      <c r="G131" s="241"/>
      <c r="H131" s="241"/>
      <c r="I131" s="241"/>
      <c r="J131" s="241"/>
      <c r="K131" s="241"/>
      <c r="L131" s="241"/>
      <c r="M131" s="241"/>
      <c r="N131" s="241"/>
      <c r="O131" s="241"/>
      <c r="P131" s="241"/>
      <c r="Q131" s="241"/>
      <c r="R131" s="241"/>
      <c r="S131" s="241"/>
      <c r="T131" s="241"/>
      <c r="U131" s="241"/>
      <c r="V131" s="241"/>
      <c r="W131" s="241"/>
      <c r="X131" s="241"/>
      <c r="Y131" s="241"/>
      <c r="Z131" s="241"/>
      <c r="AA131" s="241"/>
      <c r="AB131" s="241"/>
      <c r="AC131" s="241"/>
      <c r="AD131" s="241"/>
      <c r="AE131" s="241"/>
      <c r="AF131" s="241"/>
      <c r="AG131" s="241"/>
      <c r="AH131" s="241"/>
      <c r="AI131" s="241"/>
      <c r="AJ131" s="241"/>
      <c r="AK131" s="241"/>
      <c r="AL131" s="241"/>
      <c r="AM131" s="241"/>
      <c r="AN131" s="241"/>
      <c r="AO131" s="228"/>
      <c r="AP131" s="334">
        <v>0</v>
      </c>
      <c r="AQ131" s="334"/>
      <c r="AR131" s="334"/>
      <c r="AS131" s="334"/>
      <c r="AT131" s="334"/>
      <c r="AU131" s="334"/>
      <c r="AV131" s="334"/>
      <c r="AW131" s="243" t="e">
        <f>BE140</f>
        <v>#N/A</v>
      </c>
      <c r="AX131" s="243"/>
      <c r="AY131" s="243"/>
      <c r="AZ131" s="243"/>
      <c r="BA131" s="243"/>
      <c r="BB131" s="243"/>
      <c r="BC131" s="243"/>
      <c r="BD131" s="243"/>
      <c r="BE131" s="244" t="e">
        <f>AP131*AW131</f>
        <v>#N/A</v>
      </c>
      <c r="BF131" s="244"/>
      <c r="BG131" s="244"/>
      <c r="BH131" s="244"/>
      <c r="BI131" s="244"/>
      <c r="BJ131" s="244"/>
      <c r="BK131" s="244"/>
      <c r="BL131" s="244"/>
      <c r="BM131" s="228"/>
      <c r="BN131" s="334">
        <f>$H$218</f>
        <v>0.13</v>
      </c>
      <c r="BO131" s="334"/>
      <c r="BP131" s="334"/>
      <c r="BQ131" s="334"/>
      <c r="BR131" s="334"/>
      <c r="BS131" s="334"/>
      <c r="BT131" s="334"/>
      <c r="BU131" s="243" t="e">
        <f>CC140</f>
        <v>#N/A</v>
      </c>
      <c r="BV131" s="243"/>
      <c r="BW131" s="243"/>
      <c r="BX131" s="243"/>
      <c r="BY131" s="243"/>
      <c r="BZ131" s="243"/>
      <c r="CA131" s="243"/>
      <c r="CB131" s="243"/>
      <c r="CC131" s="244" t="e">
        <f>BN131*BU131</f>
        <v>#N/A</v>
      </c>
      <c r="CD131" s="244"/>
      <c r="CE131" s="244"/>
      <c r="CF131" s="244"/>
      <c r="CG131" s="244"/>
      <c r="CH131" s="244"/>
      <c r="CI131" s="244"/>
      <c r="CJ131" s="244"/>
      <c r="CK131" s="228"/>
      <c r="CL131" s="334">
        <f>$H$218</f>
        <v>0.13</v>
      </c>
      <c r="CM131" s="334"/>
      <c r="CN131" s="334"/>
      <c r="CO131" s="334"/>
      <c r="CP131" s="334"/>
      <c r="CQ131" s="334"/>
      <c r="CR131" s="334"/>
      <c r="CS131" s="243" t="e">
        <f>DA140</f>
        <v>#N/A</v>
      </c>
      <c r="CT131" s="243"/>
      <c r="CU131" s="243"/>
      <c r="CV131" s="243"/>
      <c r="CW131" s="243"/>
      <c r="CX131" s="243"/>
      <c r="CY131" s="243"/>
      <c r="CZ131" s="243"/>
      <c r="DA131" s="244" t="e">
        <f>CL131*CS131</f>
        <v>#N/A</v>
      </c>
      <c r="DB131" s="244"/>
      <c r="DC131" s="244"/>
      <c r="DD131" s="244"/>
      <c r="DE131" s="244"/>
      <c r="DF131" s="244"/>
      <c r="DG131" s="244"/>
      <c r="DH131" s="244"/>
      <c r="DI131" s="328"/>
      <c r="DJ131" s="328"/>
      <c r="DK131" s="328"/>
      <c r="DL131" s="328"/>
      <c r="DM131" s="328"/>
      <c r="DN131" s="328"/>
      <c r="DO131" s="328"/>
      <c r="DP131" s="328"/>
      <c r="DQ131" s="328"/>
    </row>
    <row r="132" spans="1:121" hidden="1">
      <c r="A132" s="218"/>
      <c r="B132" s="247" t="s">
        <v>73</v>
      </c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47"/>
      <c r="AH132" s="247"/>
      <c r="AI132" s="247"/>
      <c r="AJ132" s="247"/>
      <c r="AK132" s="247"/>
      <c r="AL132" s="247"/>
      <c r="AM132" s="247"/>
      <c r="AN132" s="247"/>
      <c r="AO132" s="228"/>
      <c r="AP132" s="335">
        <v>0.15</v>
      </c>
      <c r="AQ132" s="335"/>
      <c r="AR132" s="335"/>
      <c r="AS132" s="335"/>
      <c r="AT132" s="335"/>
      <c r="AU132" s="335"/>
      <c r="AV132" s="335"/>
      <c r="AW132" s="249" t="e">
        <f>BE140</f>
        <v>#N/A</v>
      </c>
      <c r="AX132" s="249"/>
      <c r="AY132" s="249"/>
      <c r="AZ132" s="249"/>
      <c r="BA132" s="249"/>
      <c r="BB132" s="249"/>
      <c r="BC132" s="249"/>
      <c r="BD132" s="249"/>
      <c r="BE132" s="250" t="e">
        <f>AP132*AW132</f>
        <v>#N/A</v>
      </c>
      <c r="BF132" s="250"/>
      <c r="BG132" s="250"/>
      <c r="BH132" s="250"/>
      <c r="BI132" s="250"/>
      <c r="BJ132" s="250"/>
      <c r="BK132" s="250"/>
      <c r="BL132" s="250"/>
      <c r="BM132" s="228"/>
      <c r="BN132" s="335">
        <v>0.15</v>
      </c>
      <c r="BO132" s="335"/>
      <c r="BP132" s="335"/>
      <c r="BQ132" s="335"/>
      <c r="BR132" s="335"/>
      <c r="BS132" s="335"/>
      <c r="BT132" s="335"/>
      <c r="BU132" s="249" t="e">
        <f>CC140</f>
        <v>#N/A</v>
      </c>
      <c r="BV132" s="249"/>
      <c r="BW132" s="249"/>
      <c r="BX132" s="249"/>
      <c r="BY132" s="249"/>
      <c r="BZ132" s="249"/>
      <c r="CA132" s="249"/>
      <c r="CB132" s="249"/>
      <c r="CC132" s="250" t="e">
        <f>BN132*BU132</f>
        <v>#N/A</v>
      </c>
      <c r="CD132" s="250"/>
      <c r="CE132" s="250"/>
      <c r="CF132" s="250"/>
      <c r="CG132" s="250"/>
      <c r="CH132" s="250"/>
      <c r="CI132" s="250"/>
      <c r="CJ132" s="250"/>
      <c r="CK132" s="228"/>
      <c r="CL132" s="335">
        <v>0.15</v>
      </c>
      <c r="CM132" s="335"/>
      <c r="CN132" s="335"/>
      <c r="CO132" s="335"/>
      <c r="CP132" s="335"/>
      <c r="CQ132" s="335"/>
      <c r="CR132" s="335"/>
      <c r="CS132" s="249" t="e">
        <f>DA140</f>
        <v>#N/A</v>
      </c>
      <c r="CT132" s="249"/>
      <c r="CU132" s="249"/>
      <c r="CV132" s="249"/>
      <c r="CW132" s="249"/>
      <c r="CX132" s="249"/>
      <c r="CY132" s="249"/>
      <c r="CZ132" s="249"/>
      <c r="DA132" s="250" t="e">
        <f>CL132*CS132</f>
        <v>#N/A</v>
      </c>
      <c r="DB132" s="250"/>
      <c r="DC132" s="250"/>
      <c r="DD132" s="250"/>
      <c r="DE132" s="250"/>
      <c r="DF132" s="250"/>
      <c r="DG132" s="250"/>
      <c r="DH132" s="250"/>
      <c r="DI132" s="328"/>
      <c r="DJ132" s="328"/>
      <c r="DK132" s="328"/>
      <c r="DL132" s="328"/>
      <c r="DM132" s="328"/>
      <c r="DN132" s="328"/>
      <c r="DO132" s="328"/>
      <c r="DP132" s="328"/>
      <c r="DQ132" s="328"/>
    </row>
    <row r="133" spans="1:121" hidden="1">
      <c r="A133" s="218"/>
      <c r="B133" s="241" t="s">
        <v>74</v>
      </c>
      <c r="C133" s="241"/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  <c r="Q133" s="241"/>
      <c r="R133" s="241"/>
      <c r="S133" s="241"/>
      <c r="T133" s="241"/>
      <c r="U133" s="241"/>
      <c r="V133" s="241"/>
      <c r="W133" s="241"/>
      <c r="X133" s="241"/>
      <c r="Y133" s="241"/>
      <c r="Z133" s="241"/>
      <c r="AA133" s="241"/>
      <c r="AB133" s="241"/>
      <c r="AC133" s="241"/>
      <c r="AD133" s="241"/>
      <c r="AE133" s="241"/>
      <c r="AF133" s="241"/>
      <c r="AG133" s="241"/>
      <c r="AH133" s="241"/>
      <c r="AI133" s="241"/>
      <c r="AJ133" s="241"/>
      <c r="AK133" s="241"/>
      <c r="AL133" s="241"/>
      <c r="AM133" s="241"/>
      <c r="AN133" s="241"/>
      <c r="AO133" s="228"/>
      <c r="AP133" s="334">
        <v>0</v>
      </c>
      <c r="AQ133" s="334"/>
      <c r="AR133" s="334"/>
      <c r="AS133" s="334"/>
      <c r="AT133" s="334"/>
      <c r="AU133" s="334"/>
      <c r="AV133" s="334"/>
      <c r="AW133" s="243" t="e">
        <f>BE140</f>
        <v>#N/A</v>
      </c>
      <c r="AX133" s="243"/>
      <c r="AY133" s="243"/>
      <c r="AZ133" s="243"/>
      <c r="BA133" s="243"/>
      <c r="BB133" s="243"/>
      <c r="BC133" s="243"/>
      <c r="BD133" s="243"/>
      <c r="BE133" s="244" t="e">
        <f>AP133*AW133</f>
        <v>#N/A</v>
      </c>
      <c r="BF133" s="244"/>
      <c r="BG133" s="244"/>
      <c r="BH133" s="244"/>
      <c r="BI133" s="244"/>
      <c r="BJ133" s="244"/>
      <c r="BK133" s="244"/>
      <c r="BL133" s="244"/>
      <c r="BM133" s="228"/>
      <c r="BN133" s="334">
        <v>0</v>
      </c>
      <c r="BO133" s="334"/>
      <c r="BP133" s="334"/>
      <c r="BQ133" s="334"/>
      <c r="BR133" s="334"/>
      <c r="BS133" s="334"/>
      <c r="BT133" s="334"/>
      <c r="BU133" s="243" t="e">
        <f>CC140</f>
        <v>#N/A</v>
      </c>
      <c r="BV133" s="243"/>
      <c r="BW133" s="243"/>
      <c r="BX133" s="243"/>
      <c r="BY133" s="243"/>
      <c r="BZ133" s="243"/>
      <c r="CA133" s="243"/>
      <c r="CB133" s="243"/>
      <c r="CC133" s="244" t="e">
        <f>BN133*BU133</f>
        <v>#N/A</v>
      </c>
      <c r="CD133" s="244"/>
      <c r="CE133" s="244"/>
      <c r="CF133" s="244"/>
      <c r="CG133" s="244"/>
      <c r="CH133" s="244"/>
      <c r="CI133" s="244"/>
      <c r="CJ133" s="244"/>
      <c r="CK133" s="228"/>
      <c r="CL133" s="334">
        <v>0.185</v>
      </c>
      <c r="CM133" s="334"/>
      <c r="CN133" s="334"/>
      <c r="CO133" s="334"/>
      <c r="CP133" s="334"/>
      <c r="CQ133" s="334"/>
      <c r="CR133" s="334"/>
      <c r="CS133" s="243" t="e">
        <f>DA140</f>
        <v>#N/A</v>
      </c>
      <c r="CT133" s="243"/>
      <c r="CU133" s="243"/>
      <c r="CV133" s="243"/>
      <c r="CW133" s="243"/>
      <c r="CX133" s="243"/>
      <c r="CY133" s="243"/>
      <c r="CZ133" s="243"/>
      <c r="DA133" s="244" t="e">
        <f>CL133*CS133</f>
        <v>#N/A</v>
      </c>
      <c r="DB133" s="244"/>
      <c r="DC133" s="244"/>
      <c r="DD133" s="244"/>
      <c r="DE133" s="244"/>
      <c r="DF133" s="244"/>
      <c r="DG133" s="244"/>
      <c r="DH133" s="244"/>
      <c r="DI133" s="328"/>
      <c r="DJ133" s="328"/>
      <c r="DK133" s="328"/>
      <c r="DL133" s="328"/>
      <c r="DM133" s="328"/>
      <c r="DN133" s="328"/>
      <c r="DO133" s="328"/>
      <c r="DP133" s="328"/>
      <c r="DQ133" s="328"/>
    </row>
    <row r="134" spans="1:121" hidden="1">
      <c r="A134" s="218"/>
      <c r="B134" s="251" t="s">
        <v>75</v>
      </c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1"/>
      <c r="X134" s="251"/>
      <c r="Y134" s="251"/>
      <c r="Z134" s="251"/>
      <c r="AA134" s="251"/>
      <c r="AB134" s="251"/>
      <c r="AC134" s="251"/>
      <c r="AD134" s="251"/>
      <c r="AE134" s="251"/>
      <c r="AF134" s="251"/>
      <c r="AG134" s="251"/>
      <c r="AH134" s="251"/>
      <c r="AI134" s="251"/>
      <c r="AJ134" s="251"/>
      <c r="AK134" s="251"/>
      <c r="AL134" s="251"/>
      <c r="AM134" s="251"/>
      <c r="AN134" s="251"/>
      <c r="AO134" s="228"/>
      <c r="AP134" s="254"/>
      <c r="AQ134" s="254"/>
      <c r="AR134" s="254"/>
      <c r="AS134" s="254"/>
      <c r="AT134" s="254"/>
      <c r="AU134" s="254"/>
      <c r="AV134" s="254"/>
      <c r="AW134" s="254"/>
      <c r="AX134" s="254"/>
      <c r="AY134" s="254"/>
      <c r="AZ134" s="254"/>
      <c r="BA134" s="254"/>
      <c r="BB134" s="254"/>
      <c r="BC134" s="254"/>
      <c r="BD134" s="254"/>
      <c r="BE134" s="336" t="e">
        <f>BE137-SUM(BE131:BL133)</f>
        <v>#N/A</v>
      </c>
      <c r="BF134" s="336"/>
      <c r="BG134" s="336"/>
      <c r="BH134" s="336"/>
      <c r="BI134" s="336"/>
      <c r="BJ134" s="336"/>
      <c r="BK134" s="336"/>
      <c r="BL134" s="336"/>
      <c r="BM134" s="228"/>
      <c r="BN134" s="254"/>
      <c r="BO134" s="254"/>
      <c r="BP134" s="254"/>
      <c r="BQ134" s="254"/>
      <c r="BR134" s="254"/>
      <c r="BS134" s="254"/>
      <c r="BT134" s="254"/>
      <c r="BU134" s="254"/>
      <c r="BV134" s="254"/>
      <c r="BW134" s="254"/>
      <c r="BX134" s="254"/>
      <c r="BY134" s="254"/>
      <c r="BZ134" s="254"/>
      <c r="CA134" s="254"/>
      <c r="CB134" s="254"/>
      <c r="CC134" s="336" t="e">
        <f>CC137-SUM(CC131:CJ133)</f>
        <v>#N/A</v>
      </c>
      <c r="CD134" s="336"/>
      <c r="CE134" s="336"/>
      <c r="CF134" s="336"/>
      <c r="CG134" s="336"/>
      <c r="CH134" s="336"/>
      <c r="CI134" s="336"/>
      <c r="CJ134" s="336"/>
      <c r="CK134" s="228"/>
      <c r="CL134" s="254"/>
      <c r="CM134" s="254"/>
      <c r="CN134" s="254"/>
      <c r="CO134" s="254"/>
      <c r="CP134" s="254"/>
      <c r="CQ134" s="254"/>
      <c r="CR134" s="254"/>
      <c r="CS134" s="254"/>
      <c r="CT134" s="254"/>
      <c r="CU134" s="254"/>
      <c r="CV134" s="254"/>
      <c r="CW134" s="254"/>
      <c r="CX134" s="254"/>
      <c r="CY134" s="254"/>
      <c r="CZ134" s="254"/>
      <c r="DA134" s="336" t="e">
        <f>DA137-SUM(DA131:DH133)</f>
        <v>#N/A</v>
      </c>
      <c r="DB134" s="336"/>
      <c r="DC134" s="336"/>
      <c r="DD134" s="336"/>
      <c r="DE134" s="336"/>
      <c r="DF134" s="336"/>
      <c r="DG134" s="336"/>
      <c r="DH134" s="336"/>
      <c r="DI134" s="328"/>
      <c r="DJ134" s="328"/>
      <c r="DK134" s="328"/>
      <c r="DL134" s="328"/>
      <c r="DM134" s="328"/>
      <c r="DN134" s="328"/>
      <c r="DO134" s="328"/>
      <c r="DP134" s="328"/>
      <c r="DQ134" s="328"/>
    </row>
    <row r="135" spans="1:121" hidden="1">
      <c r="A135" s="218"/>
      <c r="B135" s="226" t="s">
        <v>76</v>
      </c>
      <c r="C135" s="226"/>
      <c r="D135" s="241"/>
      <c r="E135" s="241"/>
      <c r="F135" s="241"/>
      <c r="G135" s="241"/>
      <c r="H135" s="241"/>
      <c r="I135" s="241"/>
      <c r="J135" s="241"/>
      <c r="K135" s="241"/>
      <c r="L135" s="241"/>
      <c r="M135" s="241"/>
      <c r="N135" s="241"/>
      <c r="O135" s="241"/>
      <c r="P135" s="241"/>
      <c r="Q135" s="241"/>
      <c r="R135" s="241"/>
      <c r="S135" s="241"/>
      <c r="T135" s="241"/>
      <c r="U135" s="241"/>
      <c r="V135" s="241"/>
      <c r="W135" s="241"/>
      <c r="X135" s="241"/>
      <c r="Y135" s="241"/>
      <c r="Z135" s="241"/>
      <c r="AA135" s="241"/>
      <c r="AB135" s="241"/>
      <c r="AC135" s="241"/>
      <c r="AD135" s="241"/>
      <c r="AE135" s="241"/>
      <c r="AF135" s="241"/>
      <c r="AG135" s="241"/>
      <c r="AH135" s="241"/>
      <c r="AI135" s="241"/>
      <c r="AJ135" s="241"/>
      <c r="AK135" s="241"/>
      <c r="AL135" s="241"/>
      <c r="AM135" s="241"/>
      <c r="AN135" s="241" t="s">
        <v>45</v>
      </c>
      <c r="AO135" s="228"/>
      <c r="AP135" s="334"/>
      <c r="AQ135" s="334"/>
      <c r="AR135" s="334"/>
      <c r="AS135" s="334"/>
      <c r="AT135" s="334"/>
      <c r="AU135" s="334"/>
      <c r="AV135" s="334"/>
      <c r="AW135" s="243"/>
      <c r="AX135" s="243"/>
      <c r="AY135" s="243"/>
      <c r="AZ135" s="243"/>
      <c r="BA135" s="243"/>
      <c r="BB135" s="243"/>
      <c r="BC135" s="243"/>
      <c r="BD135" s="243"/>
      <c r="BE135" s="244" t="e">
        <f>SUM(BE131:BE134)</f>
        <v>#N/A</v>
      </c>
      <c r="BF135" s="244"/>
      <c r="BG135" s="244"/>
      <c r="BH135" s="244"/>
      <c r="BI135" s="244"/>
      <c r="BJ135" s="244"/>
      <c r="BK135" s="244"/>
      <c r="BL135" s="244"/>
      <c r="BM135" s="228"/>
      <c r="BN135" s="334"/>
      <c r="BO135" s="334"/>
      <c r="BP135" s="334"/>
      <c r="BQ135" s="334"/>
      <c r="BR135" s="334"/>
      <c r="BS135" s="334"/>
      <c r="BT135" s="334"/>
      <c r="BU135" s="243"/>
      <c r="BV135" s="243"/>
      <c r="BW135" s="243"/>
      <c r="BX135" s="243"/>
      <c r="BY135" s="243"/>
      <c r="BZ135" s="243"/>
      <c r="CA135" s="243"/>
      <c r="CB135" s="243"/>
      <c r="CC135" s="244" t="e">
        <f>SUM(CC131:CC134)</f>
        <v>#N/A</v>
      </c>
      <c r="CD135" s="244"/>
      <c r="CE135" s="244"/>
      <c r="CF135" s="244"/>
      <c r="CG135" s="244"/>
      <c r="CH135" s="244"/>
      <c r="CI135" s="244"/>
      <c r="CJ135" s="244"/>
      <c r="CK135" s="228"/>
      <c r="CL135" s="334"/>
      <c r="CM135" s="334"/>
      <c r="CN135" s="334"/>
      <c r="CO135" s="334"/>
      <c r="CP135" s="334"/>
      <c r="CQ135" s="334"/>
      <c r="CR135" s="334"/>
      <c r="CS135" s="243"/>
      <c r="CT135" s="243"/>
      <c r="CU135" s="243"/>
      <c r="CV135" s="243"/>
      <c r="CW135" s="243"/>
      <c r="CX135" s="243"/>
      <c r="CY135" s="243"/>
      <c r="CZ135" s="243"/>
      <c r="DA135" s="244" t="e">
        <f>SUM(DA131:DA134)</f>
        <v>#N/A</v>
      </c>
      <c r="DB135" s="244"/>
      <c r="DC135" s="244"/>
      <c r="DD135" s="244"/>
      <c r="DE135" s="244"/>
      <c r="DF135" s="244"/>
      <c r="DG135" s="244"/>
      <c r="DH135" s="244"/>
      <c r="DI135" s="328"/>
      <c r="DJ135" s="328"/>
      <c r="DK135" s="328"/>
      <c r="DL135" s="328"/>
      <c r="DM135" s="328"/>
      <c r="DN135" s="328"/>
      <c r="DO135" s="328"/>
      <c r="DP135" s="328"/>
      <c r="DQ135" s="328"/>
    </row>
    <row r="136" spans="1:121" hidden="1">
      <c r="A136" s="218"/>
      <c r="B136" s="241"/>
      <c r="C136" s="241"/>
      <c r="D136" s="241"/>
      <c r="E136" s="241"/>
      <c r="F136" s="241"/>
      <c r="G136" s="241"/>
      <c r="H136" s="241"/>
      <c r="I136" s="241"/>
      <c r="J136" s="241"/>
      <c r="K136" s="241"/>
      <c r="L136" s="241"/>
      <c r="M136" s="241"/>
      <c r="N136" s="241"/>
      <c r="O136" s="241"/>
      <c r="P136" s="241"/>
      <c r="Q136" s="241"/>
      <c r="R136" s="241"/>
      <c r="S136" s="241"/>
      <c r="T136" s="241"/>
      <c r="U136" s="241"/>
      <c r="V136" s="241"/>
      <c r="W136" s="241"/>
      <c r="X136" s="241"/>
      <c r="Y136" s="241"/>
      <c r="Z136" s="241"/>
      <c r="AA136" s="241"/>
      <c r="AB136" s="241"/>
      <c r="AC136" s="241"/>
      <c r="AD136" s="241"/>
      <c r="AE136" s="241"/>
      <c r="AF136" s="241"/>
      <c r="AG136" s="241"/>
      <c r="AH136" s="241"/>
      <c r="AI136" s="241"/>
      <c r="AJ136" s="241"/>
      <c r="AK136" s="241"/>
      <c r="AL136" s="241"/>
      <c r="AM136" s="241"/>
      <c r="AN136" s="241"/>
      <c r="AO136" s="228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228"/>
      <c r="BF136" s="228"/>
      <c r="BG136" s="228"/>
      <c r="BH136" s="228"/>
      <c r="BI136" s="228"/>
      <c r="BJ136" s="228"/>
      <c r="BK136" s="228"/>
      <c r="BL136" s="228"/>
      <c r="BM136" s="228"/>
      <c r="BN136" s="303"/>
      <c r="BO136" s="303"/>
      <c r="BP136" s="303"/>
      <c r="BQ136" s="303"/>
      <c r="BR136" s="303"/>
      <c r="BS136" s="303"/>
      <c r="BT136" s="303"/>
      <c r="BU136" s="303"/>
      <c r="BV136" s="303"/>
      <c r="BW136" s="303"/>
      <c r="BX136" s="303"/>
      <c r="BY136" s="303"/>
      <c r="BZ136" s="303"/>
      <c r="CA136" s="303"/>
      <c r="CB136" s="303"/>
      <c r="CC136" s="228"/>
      <c r="CD136" s="228"/>
      <c r="CE136" s="228"/>
      <c r="CF136" s="228"/>
      <c r="CG136" s="228"/>
      <c r="CH136" s="228"/>
      <c r="CI136" s="228"/>
      <c r="CJ136" s="228"/>
      <c r="CK136" s="228"/>
      <c r="CL136" s="303"/>
      <c r="CM136" s="303"/>
      <c r="CN136" s="303"/>
      <c r="CO136" s="303"/>
      <c r="CP136" s="303"/>
      <c r="CQ136" s="303"/>
      <c r="CR136" s="303"/>
      <c r="CS136" s="303"/>
      <c r="CT136" s="303"/>
      <c r="CU136" s="303"/>
      <c r="CV136" s="303"/>
      <c r="CW136" s="303"/>
      <c r="CX136" s="303"/>
      <c r="CY136" s="303"/>
      <c r="CZ136" s="303"/>
      <c r="DA136" s="228"/>
      <c r="DB136" s="228"/>
      <c r="DC136" s="228"/>
      <c r="DD136" s="228"/>
      <c r="DE136" s="228"/>
      <c r="DF136" s="228"/>
      <c r="DG136" s="228"/>
      <c r="DH136" s="228"/>
      <c r="DI136" s="328"/>
      <c r="DJ136" s="328"/>
      <c r="DK136" s="328"/>
      <c r="DL136" s="328"/>
      <c r="DM136" s="328"/>
      <c r="DN136" s="328"/>
      <c r="DO136" s="328"/>
      <c r="DP136" s="328"/>
      <c r="DQ136" s="328"/>
    </row>
    <row r="137" spans="1:121" hidden="1">
      <c r="A137" s="218"/>
      <c r="B137" s="241" t="s">
        <v>77</v>
      </c>
      <c r="C137" s="241"/>
      <c r="D137" s="241"/>
      <c r="E137" s="241"/>
      <c r="F137" s="241"/>
      <c r="G137" s="241"/>
      <c r="H137" s="241"/>
      <c r="I137" s="241"/>
      <c r="J137" s="241"/>
      <c r="K137" s="241"/>
      <c r="L137" s="241"/>
      <c r="M137" s="241"/>
      <c r="N137" s="241"/>
      <c r="O137" s="241"/>
      <c r="P137" s="241"/>
      <c r="Q137" s="241"/>
      <c r="R137" s="241"/>
      <c r="S137" s="241"/>
      <c r="T137" s="241"/>
      <c r="U137" s="241"/>
      <c r="V137" s="241"/>
      <c r="W137" s="241"/>
      <c r="X137" s="241"/>
      <c r="Y137" s="241"/>
      <c r="Z137" s="241"/>
      <c r="AA137" s="241"/>
      <c r="AB137" s="241"/>
      <c r="AC137" s="241"/>
      <c r="AD137" s="241"/>
      <c r="AE137" s="241"/>
      <c r="AF137" s="241"/>
      <c r="AG137" s="241"/>
      <c r="AH137" s="241"/>
      <c r="AI137" s="241"/>
      <c r="AJ137" s="241"/>
      <c r="AK137" s="241"/>
      <c r="AL137" s="241"/>
      <c r="AM137" s="241"/>
      <c r="AN137" s="241"/>
      <c r="AO137" s="228"/>
      <c r="AP137" s="334">
        <v>1</v>
      </c>
      <c r="AQ137" s="334"/>
      <c r="AR137" s="334"/>
      <c r="AS137" s="334"/>
      <c r="AT137" s="334"/>
      <c r="AU137" s="334"/>
      <c r="AV137" s="334"/>
      <c r="AW137" s="243"/>
      <c r="AX137" s="243"/>
      <c r="AY137" s="243"/>
      <c r="AZ137" s="243"/>
      <c r="BA137" s="243"/>
      <c r="BB137" s="243"/>
      <c r="BC137" s="243"/>
      <c r="BD137" s="243"/>
      <c r="BE137" s="244" t="e">
        <f>DK68</f>
        <v>#N/A</v>
      </c>
      <c r="BF137" s="244"/>
      <c r="BG137" s="244"/>
      <c r="BH137" s="244"/>
      <c r="BI137" s="244"/>
      <c r="BJ137" s="244"/>
      <c r="BK137" s="244"/>
      <c r="BL137" s="244"/>
      <c r="BM137" s="228"/>
      <c r="BN137" s="334">
        <v>1</v>
      </c>
      <c r="BO137" s="334"/>
      <c r="BP137" s="334"/>
      <c r="BQ137" s="334"/>
      <c r="BR137" s="334"/>
      <c r="BS137" s="334"/>
      <c r="BT137" s="334"/>
      <c r="BU137" s="243"/>
      <c r="BV137" s="243"/>
      <c r="BW137" s="243"/>
      <c r="BX137" s="243"/>
      <c r="BY137" s="243"/>
      <c r="BZ137" s="243"/>
      <c r="CA137" s="243"/>
      <c r="CB137" s="243"/>
      <c r="CC137" s="244" t="e">
        <f>DK68</f>
        <v>#N/A</v>
      </c>
      <c r="CD137" s="244"/>
      <c r="CE137" s="244"/>
      <c r="CF137" s="244"/>
      <c r="CG137" s="244"/>
      <c r="CH137" s="244"/>
      <c r="CI137" s="244"/>
      <c r="CJ137" s="244"/>
      <c r="CK137" s="228"/>
      <c r="CL137" s="334">
        <v>1</v>
      </c>
      <c r="CM137" s="334"/>
      <c r="CN137" s="334"/>
      <c r="CO137" s="334"/>
      <c r="CP137" s="334"/>
      <c r="CQ137" s="334"/>
      <c r="CR137" s="334"/>
      <c r="CS137" s="243"/>
      <c r="CT137" s="243"/>
      <c r="CU137" s="243"/>
      <c r="CV137" s="243"/>
      <c r="CW137" s="243"/>
      <c r="CX137" s="243"/>
      <c r="CY137" s="243"/>
      <c r="CZ137" s="243"/>
      <c r="DA137" s="244" t="e">
        <f>DK68</f>
        <v>#N/A</v>
      </c>
      <c r="DB137" s="244"/>
      <c r="DC137" s="244"/>
      <c r="DD137" s="244"/>
      <c r="DE137" s="244"/>
      <c r="DF137" s="244"/>
      <c r="DG137" s="244"/>
      <c r="DH137" s="244"/>
      <c r="DI137" s="328"/>
      <c r="DJ137" s="328"/>
      <c r="DK137" s="328"/>
      <c r="DL137" s="328"/>
      <c r="DM137" s="328"/>
      <c r="DN137" s="328"/>
      <c r="DO137" s="328"/>
      <c r="DP137" s="328"/>
      <c r="DQ137" s="328"/>
    </row>
    <row r="138" spans="1:121" hidden="1">
      <c r="A138" s="218"/>
      <c r="B138" s="247" t="s">
        <v>78</v>
      </c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47"/>
      <c r="AD138" s="247"/>
      <c r="AE138" s="247"/>
      <c r="AF138" s="247"/>
      <c r="AG138" s="247"/>
      <c r="AH138" s="247"/>
      <c r="AI138" s="247"/>
      <c r="AJ138" s="247"/>
      <c r="AK138" s="247"/>
      <c r="AL138" s="247"/>
      <c r="AM138" s="247"/>
      <c r="AN138" s="247"/>
      <c r="AO138" s="228"/>
      <c r="AP138" s="335"/>
      <c r="AQ138" s="335"/>
      <c r="AR138" s="335"/>
      <c r="AS138" s="335"/>
      <c r="AT138" s="335"/>
      <c r="AU138" s="335"/>
      <c r="AV138" s="335"/>
      <c r="AW138" s="249"/>
      <c r="AX138" s="249"/>
      <c r="AY138" s="249"/>
      <c r="AZ138" s="249"/>
      <c r="BA138" s="249"/>
      <c r="BB138" s="249"/>
      <c r="BC138" s="249"/>
      <c r="BD138" s="249"/>
      <c r="BE138" s="250" t="e">
        <f>BE137*1/(1+(AP131)*(1-AP139))</f>
        <v>#N/A</v>
      </c>
      <c r="BF138" s="250"/>
      <c r="BG138" s="250"/>
      <c r="BH138" s="250"/>
      <c r="BI138" s="250"/>
      <c r="BJ138" s="250"/>
      <c r="BK138" s="250"/>
      <c r="BL138" s="250"/>
      <c r="BM138" s="228"/>
      <c r="BN138" s="335"/>
      <c r="BO138" s="335"/>
      <c r="BP138" s="335"/>
      <c r="BQ138" s="335"/>
      <c r="BR138" s="335"/>
      <c r="BS138" s="335"/>
      <c r="BT138" s="335"/>
      <c r="BU138" s="249"/>
      <c r="BV138" s="249"/>
      <c r="BW138" s="249"/>
      <c r="BX138" s="249"/>
      <c r="BY138" s="249"/>
      <c r="BZ138" s="249"/>
      <c r="CA138" s="249"/>
      <c r="CB138" s="249"/>
      <c r="CC138" s="250" t="e">
        <f>CC137*1/(1+(BN131)*(1-BN139))</f>
        <v>#N/A</v>
      </c>
      <c r="CD138" s="250"/>
      <c r="CE138" s="250"/>
      <c r="CF138" s="250"/>
      <c r="CG138" s="250"/>
      <c r="CH138" s="250"/>
      <c r="CI138" s="250"/>
      <c r="CJ138" s="250"/>
      <c r="CK138" s="228"/>
      <c r="CL138" s="335"/>
      <c r="CM138" s="335"/>
      <c r="CN138" s="335"/>
      <c r="CO138" s="335"/>
      <c r="CP138" s="335"/>
      <c r="CQ138" s="335"/>
      <c r="CR138" s="335"/>
      <c r="CS138" s="249"/>
      <c r="CT138" s="249"/>
      <c r="CU138" s="249"/>
      <c r="CV138" s="249"/>
      <c r="CW138" s="249"/>
      <c r="CX138" s="249"/>
      <c r="CY138" s="249"/>
      <c r="CZ138" s="249"/>
      <c r="DA138" s="250" t="e">
        <f>DA137*1/(1+(CL131)*(1-CL139))</f>
        <v>#N/A</v>
      </c>
      <c r="DB138" s="250"/>
      <c r="DC138" s="250"/>
      <c r="DD138" s="250"/>
      <c r="DE138" s="250"/>
      <c r="DF138" s="250"/>
      <c r="DG138" s="250"/>
      <c r="DH138" s="250"/>
      <c r="DI138" s="328"/>
      <c r="DJ138" s="328"/>
      <c r="DK138" s="328"/>
      <c r="DL138" s="328"/>
      <c r="DM138" s="328"/>
      <c r="DN138" s="328"/>
      <c r="DO138" s="328"/>
      <c r="DP138" s="328"/>
      <c r="DQ138" s="328"/>
    </row>
    <row r="139" spans="1:121" hidden="1">
      <c r="A139" s="218"/>
      <c r="B139" s="241" t="s">
        <v>61</v>
      </c>
      <c r="C139" s="241"/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  <c r="R139" s="241"/>
      <c r="S139" s="241"/>
      <c r="T139" s="241"/>
      <c r="U139" s="241"/>
      <c r="V139" s="241"/>
      <c r="W139" s="241"/>
      <c r="X139" s="241"/>
      <c r="Y139" s="241"/>
      <c r="Z139" s="241"/>
      <c r="AA139" s="241"/>
      <c r="AB139" s="241"/>
      <c r="AC139" s="241"/>
      <c r="AD139" s="241"/>
      <c r="AE139" s="241"/>
      <c r="AF139" s="241"/>
      <c r="AG139" s="241"/>
      <c r="AH139" s="241"/>
      <c r="AI139" s="241"/>
      <c r="AJ139" s="241"/>
      <c r="AK139" s="241"/>
      <c r="AL139" s="241"/>
      <c r="AM139" s="241"/>
      <c r="AN139" s="241"/>
      <c r="AO139" s="228"/>
      <c r="AP139" s="334">
        <v>0.1</v>
      </c>
      <c r="AQ139" s="334"/>
      <c r="AR139" s="334"/>
      <c r="AS139" s="334"/>
      <c r="AT139" s="334"/>
      <c r="AU139" s="334"/>
      <c r="AV139" s="334"/>
      <c r="AW139" s="243" t="e">
        <f>BE138</f>
        <v>#N/A</v>
      </c>
      <c r="AX139" s="243"/>
      <c r="AY139" s="243"/>
      <c r="AZ139" s="243"/>
      <c r="BA139" s="243"/>
      <c r="BB139" s="243"/>
      <c r="BC139" s="243"/>
      <c r="BD139" s="243"/>
      <c r="BE139" s="244" t="e">
        <f>BE138*$AP139</f>
        <v>#N/A</v>
      </c>
      <c r="BF139" s="244"/>
      <c r="BG139" s="244"/>
      <c r="BH139" s="244"/>
      <c r="BI139" s="244"/>
      <c r="BJ139" s="244"/>
      <c r="BK139" s="244"/>
      <c r="BL139" s="244"/>
      <c r="BM139" s="228"/>
      <c r="BN139" s="334">
        <v>0.1</v>
      </c>
      <c r="BO139" s="334"/>
      <c r="BP139" s="334"/>
      <c r="BQ139" s="334"/>
      <c r="BR139" s="334"/>
      <c r="BS139" s="334"/>
      <c r="BT139" s="334"/>
      <c r="BU139" s="243" t="e">
        <f>CC138</f>
        <v>#N/A</v>
      </c>
      <c r="BV139" s="243"/>
      <c r="BW139" s="243"/>
      <c r="BX139" s="243"/>
      <c r="BY139" s="243"/>
      <c r="BZ139" s="243"/>
      <c r="CA139" s="243"/>
      <c r="CB139" s="243"/>
      <c r="CC139" s="244" t="e">
        <f>CC138*$AP139</f>
        <v>#N/A</v>
      </c>
      <c r="CD139" s="244"/>
      <c r="CE139" s="244"/>
      <c r="CF139" s="244"/>
      <c r="CG139" s="244"/>
      <c r="CH139" s="244"/>
      <c r="CI139" s="244"/>
      <c r="CJ139" s="244"/>
      <c r="CK139" s="228"/>
      <c r="CL139" s="334">
        <v>0.1</v>
      </c>
      <c r="CM139" s="334"/>
      <c r="CN139" s="334"/>
      <c r="CO139" s="334"/>
      <c r="CP139" s="334"/>
      <c r="CQ139" s="334"/>
      <c r="CR139" s="334"/>
      <c r="CS139" s="243" t="e">
        <f>DA138</f>
        <v>#N/A</v>
      </c>
      <c r="CT139" s="243"/>
      <c r="CU139" s="243"/>
      <c r="CV139" s="243"/>
      <c r="CW139" s="243"/>
      <c r="CX139" s="243"/>
      <c r="CY139" s="243"/>
      <c r="CZ139" s="243"/>
      <c r="DA139" s="244" t="e">
        <f>DA138*$AP139</f>
        <v>#N/A</v>
      </c>
      <c r="DB139" s="244"/>
      <c r="DC139" s="244"/>
      <c r="DD139" s="244"/>
      <c r="DE139" s="244"/>
      <c r="DF139" s="244"/>
      <c r="DG139" s="244"/>
      <c r="DH139" s="244"/>
      <c r="DI139" s="328"/>
      <c r="DJ139" s="328"/>
      <c r="DK139" s="328"/>
      <c r="DL139" s="328"/>
      <c r="DM139" s="328"/>
      <c r="DN139" s="328"/>
      <c r="DO139" s="328"/>
      <c r="DP139" s="328"/>
      <c r="DQ139" s="328"/>
    </row>
    <row r="140" spans="1:121" hidden="1">
      <c r="A140" s="218"/>
      <c r="B140" s="247" t="s">
        <v>79</v>
      </c>
      <c r="C140" s="247"/>
      <c r="D140" s="247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47"/>
      <c r="AD140" s="247"/>
      <c r="AE140" s="247"/>
      <c r="AF140" s="247"/>
      <c r="AG140" s="247"/>
      <c r="AH140" s="247"/>
      <c r="AI140" s="247"/>
      <c r="AJ140" s="247"/>
      <c r="AK140" s="247"/>
      <c r="AL140" s="247"/>
      <c r="AM140" s="247"/>
      <c r="AN140" s="247"/>
      <c r="AO140" s="228"/>
      <c r="AP140" s="335"/>
      <c r="AQ140" s="335"/>
      <c r="AR140" s="335"/>
      <c r="AS140" s="335"/>
      <c r="AT140" s="335"/>
      <c r="AU140" s="335"/>
      <c r="AV140" s="335"/>
      <c r="AW140" s="249"/>
      <c r="AX140" s="249"/>
      <c r="AY140" s="249"/>
      <c r="AZ140" s="249"/>
      <c r="BA140" s="249"/>
      <c r="BB140" s="249"/>
      <c r="BC140" s="249"/>
      <c r="BD140" s="249"/>
      <c r="BE140" s="250" t="e">
        <f>BE138-BE139</f>
        <v>#N/A</v>
      </c>
      <c r="BF140" s="250"/>
      <c r="BG140" s="250"/>
      <c r="BH140" s="250"/>
      <c r="BI140" s="250"/>
      <c r="BJ140" s="250"/>
      <c r="BK140" s="250"/>
      <c r="BL140" s="250"/>
      <c r="BM140" s="228"/>
      <c r="BN140" s="335"/>
      <c r="BO140" s="335"/>
      <c r="BP140" s="335"/>
      <c r="BQ140" s="335"/>
      <c r="BR140" s="335"/>
      <c r="BS140" s="335"/>
      <c r="BT140" s="335"/>
      <c r="BU140" s="249"/>
      <c r="BV140" s="249"/>
      <c r="BW140" s="249"/>
      <c r="BX140" s="249"/>
      <c r="BY140" s="249"/>
      <c r="BZ140" s="249"/>
      <c r="CA140" s="249"/>
      <c r="CB140" s="249"/>
      <c r="CC140" s="250" t="e">
        <f>CC138-CC139</f>
        <v>#N/A</v>
      </c>
      <c r="CD140" s="250"/>
      <c r="CE140" s="250"/>
      <c r="CF140" s="250"/>
      <c r="CG140" s="250"/>
      <c r="CH140" s="250"/>
      <c r="CI140" s="250"/>
      <c r="CJ140" s="250"/>
      <c r="CK140" s="228"/>
      <c r="CL140" s="335"/>
      <c r="CM140" s="335"/>
      <c r="CN140" s="335"/>
      <c r="CO140" s="335"/>
      <c r="CP140" s="335"/>
      <c r="CQ140" s="335"/>
      <c r="CR140" s="335"/>
      <c r="CS140" s="249"/>
      <c r="CT140" s="249"/>
      <c r="CU140" s="249"/>
      <c r="CV140" s="249"/>
      <c r="CW140" s="249"/>
      <c r="CX140" s="249"/>
      <c r="CY140" s="249"/>
      <c r="CZ140" s="249"/>
      <c r="DA140" s="250" t="e">
        <f>DA138-DA139</f>
        <v>#N/A</v>
      </c>
      <c r="DB140" s="250"/>
      <c r="DC140" s="250"/>
      <c r="DD140" s="250"/>
      <c r="DE140" s="250"/>
      <c r="DF140" s="250"/>
      <c r="DG140" s="250"/>
      <c r="DH140" s="250"/>
      <c r="DI140" s="328"/>
      <c r="DJ140" s="328"/>
      <c r="DK140" s="328"/>
      <c r="DL140" s="328"/>
      <c r="DM140" s="328"/>
      <c r="DN140" s="328"/>
      <c r="DO140" s="328"/>
      <c r="DP140" s="328"/>
      <c r="DQ140" s="328"/>
    </row>
    <row r="141" spans="1:121" hidden="1">
      <c r="A141" s="218"/>
      <c r="B141" s="228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28"/>
      <c r="AH141" s="228"/>
      <c r="AI141" s="228"/>
      <c r="AJ141" s="228"/>
      <c r="AK141" s="228"/>
      <c r="AL141" s="228"/>
      <c r="AM141" s="228"/>
      <c r="AN141" s="228"/>
      <c r="AO141" s="228"/>
      <c r="AP141" s="228"/>
      <c r="AQ141" s="228"/>
      <c r="AR141" s="228"/>
      <c r="AS141" s="228"/>
      <c r="AT141" s="228"/>
      <c r="AU141" s="228"/>
      <c r="AV141" s="228"/>
      <c r="AW141" s="228"/>
      <c r="AX141" s="228"/>
      <c r="AY141" s="228"/>
      <c r="AZ141" s="228"/>
      <c r="BA141" s="228"/>
      <c r="BB141" s="228"/>
      <c r="BC141" s="228"/>
      <c r="BD141" s="228"/>
      <c r="BE141" s="228"/>
      <c r="BF141" s="228"/>
      <c r="BG141" s="228"/>
      <c r="BH141" s="228"/>
      <c r="BI141" s="228"/>
      <c r="BJ141" s="228"/>
      <c r="BK141" s="228"/>
      <c r="BL141" s="228"/>
      <c r="BM141" s="228"/>
      <c r="BN141" s="228"/>
      <c r="BO141" s="228"/>
      <c r="BP141" s="228"/>
      <c r="BQ141" s="228"/>
      <c r="BR141" s="228"/>
      <c r="BS141" s="228"/>
      <c r="BT141" s="228"/>
      <c r="BU141" s="228"/>
      <c r="BV141" s="228"/>
      <c r="BW141" s="228"/>
      <c r="BX141" s="228"/>
      <c r="BY141" s="228"/>
      <c r="BZ141" s="228"/>
      <c r="CA141" s="228"/>
      <c r="CB141" s="228"/>
      <c r="CC141" s="228"/>
      <c r="CD141" s="228"/>
      <c r="CE141" s="228"/>
      <c r="CF141" s="228"/>
      <c r="CG141" s="228"/>
      <c r="CH141" s="228"/>
      <c r="CI141" s="228"/>
      <c r="CJ141" s="228"/>
      <c r="CK141" s="228"/>
      <c r="CL141" s="228"/>
      <c r="CM141" s="228"/>
      <c r="CN141" s="228"/>
      <c r="CO141" s="228"/>
      <c r="CP141" s="228"/>
      <c r="CQ141" s="228"/>
      <c r="CR141" s="228"/>
      <c r="CS141" s="228"/>
      <c r="CT141" s="228"/>
      <c r="CU141" s="228"/>
      <c r="CV141" s="228"/>
      <c r="CW141" s="228"/>
      <c r="CX141" s="228"/>
      <c r="CY141" s="228"/>
      <c r="CZ141" s="228"/>
      <c r="DA141" s="228"/>
      <c r="DB141" s="228"/>
      <c r="DC141" s="228"/>
      <c r="DD141" s="228"/>
      <c r="DE141" s="228"/>
      <c r="DF141" s="228"/>
      <c r="DG141" s="228"/>
      <c r="DH141" s="228"/>
      <c r="DI141" s="328"/>
      <c r="DJ141" s="328"/>
      <c r="DK141" s="328"/>
      <c r="DL141" s="328"/>
      <c r="DM141" s="328"/>
      <c r="DN141" s="328"/>
      <c r="DO141" s="328"/>
      <c r="DP141" s="328"/>
      <c r="DQ141" s="328"/>
    </row>
    <row r="142" spans="1:121" ht="12.75" hidden="1" customHeight="1">
      <c r="A142" s="218"/>
      <c r="B142" s="331" t="s">
        <v>83</v>
      </c>
      <c r="C142" s="226"/>
      <c r="D142" s="226"/>
      <c r="E142" s="226"/>
      <c r="F142" s="241"/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  <c r="AA142" s="241"/>
      <c r="AB142" s="241"/>
      <c r="AC142" s="241"/>
      <c r="AD142" s="241"/>
      <c r="AE142" s="241"/>
      <c r="AF142" s="241"/>
      <c r="AG142" s="241"/>
      <c r="AH142" s="241"/>
      <c r="AI142" s="241"/>
      <c r="AJ142" s="241"/>
      <c r="AK142" s="241"/>
      <c r="AL142" s="241"/>
      <c r="AM142" s="241"/>
      <c r="AN142" s="241"/>
      <c r="AO142" s="228"/>
      <c r="AP142" s="332"/>
      <c r="AQ142" s="332"/>
      <c r="AR142" s="332"/>
      <c r="AS142" s="332"/>
      <c r="AT142" s="332"/>
      <c r="AU142" s="332"/>
      <c r="AV142" s="332"/>
      <c r="AW142" s="332"/>
      <c r="AX142" s="332"/>
      <c r="AY142" s="332"/>
      <c r="AZ142" s="332"/>
      <c r="BA142" s="333" t="s">
        <v>5</v>
      </c>
      <c r="BB142" s="332"/>
      <c r="BC142" s="332"/>
      <c r="BD142" s="332"/>
      <c r="BE142" s="332"/>
      <c r="BF142" s="332"/>
      <c r="BG142" s="332"/>
      <c r="BH142" s="332"/>
      <c r="BI142" s="332"/>
      <c r="BJ142" s="332"/>
      <c r="BK142" s="332"/>
      <c r="BL142" s="332"/>
      <c r="BM142" s="228"/>
      <c r="BN142" s="332"/>
      <c r="BO142" s="332"/>
      <c r="BP142" s="332"/>
      <c r="BQ142" s="332"/>
      <c r="BR142" s="332"/>
      <c r="BS142" s="332"/>
      <c r="BT142" s="332"/>
      <c r="BU142" s="332"/>
      <c r="BV142" s="332"/>
      <c r="BW142" s="332"/>
      <c r="BX142" s="332"/>
      <c r="BY142" s="333" t="s">
        <v>69</v>
      </c>
      <c r="BZ142" s="332"/>
      <c r="CA142" s="332"/>
      <c r="CB142" s="332"/>
      <c r="CC142" s="332"/>
      <c r="CD142" s="332"/>
      <c r="CE142" s="332"/>
      <c r="CF142" s="332"/>
      <c r="CG142" s="332"/>
      <c r="CH142" s="332"/>
      <c r="CI142" s="332"/>
      <c r="CJ142" s="332"/>
      <c r="CK142" s="228"/>
      <c r="CL142" s="332"/>
      <c r="CM142" s="332"/>
      <c r="CN142" s="332"/>
      <c r="CO142" s="332"/>
      <c r="CP142" s="332"/>
      <c r="CQ142" s="332"/>
      <c r="CR142" s="332"/>
      <c r="CS142" s="332"/>
      <c r="CT142" s="332"/>
      <c r="CU142" s="332"/>
      <c r="CV142" s="332"/>
      <c r="CW142" s="333" t="s">
        <v>70</v>
      </c>
      <c r="CX142" s="332"/>
      <c r="CY142" s="332"/>
      <c r="CZ142" s="332"/>
      <c r="DA142" s="332"/>
      <c r="DB142" s="332"/>
      <c r="DC142" s="332"/>
      <c r="DD142" s="332"/>
      <c r="DE142" s="332"/>
      <c r="DF142" s="332"/>
      <c r="DG142" s="332"/>
      <c r="DH142" s="332"/>
      <c r="DI142" s="328"/>
      <c r="DJ142" s="328"/>
      <c r="DK142" s="328"/>
      <c r="DL142" s="328"/>
      <c r="DM142" s="328"/>
      <c r="DN142" s="328"/>
      <c r="DO142" s="328"/>
      <c r="DP142" s="328"/>
      <c r="DQ142" s="328"/>
    </row>
    <row r="143" spans="1:121" hidden="1">
      <c r="A143" s="218"/>
      <c r="B143" s="233" t="s">
        <v>71</v>
      </c>
      <c r="C143" s="233"/>
      <c r="D143" s="233"/>
      <c r="E143" s="233"/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33"/>
      <c r="Z143" s="233"/>
      <c r="AA143" s="233"/>
      <c r="AB143" s="233"/>
      <c r="AC143" s="233"/>
      <c r="AD143" s="233"/>
      <c r="AE143" s="233"/>
      <c r="AF143" s="233"/>
      <c r="AG143" s="233"/>
      <c r="AH143" s="233"/>
      <c r="AI143" s="233"/>
      <c r="AJ143" s="233"/>
      <c r="AK143" s="233"/>
      <c r="AL143" s="233"/>
      <c r="AM143" s="233"/>
      <c r="AN143" s="233"/>
      <c r="AO143" s="228"/>
      <c r="AP143" s="236" t="s">
        <v>40</v>
      </c>
      <c r="AQ143" s="236"/>
      <c r="AR143" s="236"/>
      <c r="AS143" s="236"/>
      <c r="AT143" s="236"/>
      <c r="AU143" s="236"/>
      <c r="AV143" s="236"/>
      <c r="AW143" s="236" t="s">
        <v>41</v>
      </c>
      <c r="AX143" s="236"/>
      <c r="AY143" s="236"/>
      <c r="AZ143" s="236"/>
      <c r="BA143" s="236"/>
      <c r="BB143" s="236"/>
      <c r="BC143" s="236"/>
      <c r="BD143" s="234"/>
      <c r="BE143" s="237" t="s">
        <v>42</v>
      </c>
      <c r="BF143" s="237"/>
      <c r="BG143" s="237"/>
      <c r="BH143" s="237"/>
      <c r="BI143" s="237"/>
      <c r="BJ143" s="237"/>
      <c r="BK143" s="237"/>
      <c r="BL143" s="237"/>
      <c r="BM143" s="228"/>
      <c r="BN143" s="236" t="s">
        <v>40</v>
      </c>
      <c r="BO143" s="236"/>
      <c r="BP143" s="236"/>
      <c r="BQ143" s="236"/>
      <c r="BR143" s="236"/>
      <c r="BS143" s="236"/>
      <c r="BT143" s="236"/>
      <c r="BU143" s="236" t="s">
        <v>41</v>
      </c>
      <c r="BV143" s="236"/>
      <c r="BW143" s="236"/>
      <c r="BX143" s="236"/>
      <c r="BY143" s="236"/>
      <c r="BZ143" s="236"/>
      <c r="CA143" s="236"/>
      <c r="CB143" s="234"/>
      <c r="CC143" s="237" t="s">
        <v>42</v>
      </c>
      <c r="CD143" s="237"/>
      <c r="CE143" s="237"/>
      <c r="CF143" s="237"/>
      <c r="CG143" s="237"/>
      <c r="CH143" s="237"/>
      <c r="CI143" s="237"/>
      <c r="CJ143" s="237"/>
      <c r="CK143" s="228"/>
      <c r="CL143" s="236" t="s">
        <v>40</v>
      </c>
      <c r="CM143" s="236"/>
      <c r="CN143" s="236"/>
      <c r="CO143" s="236"/>
      <c r="CP143" s="236"/>
      <c r="CQ143" s="236"/>
      <c r="CR143" s="236"/>
      <c r="CS143" s="236" t="s">
        <v>41</v>
      </c>
      <c r="CT143" s="236"/>
      <c r="CU143" s="236"/>
      <c r="CV143" s="236"/>
      <c r="CW143" s="236"/>
      <c r="CX143" s="236"/>
      <c r="CY143" s="236"/>
      <c r="CZ143" s="234"/>
      <c r="DA143" s="237" t="s">
        <v>42</v>
      </c>
      <c r="DB143" s="237"/>
      <c r="DC143" s="237"/>
      <c r="DD143" s="237"/>
      <c r="DE143" s="237"/>
      <c r="DF143" s="237"/>
      <c r="DG143" s="237"/>
      <c r="DH143" s="237"/>
      <c r="DI143" s="328"/>
      <c r="DJ143" s="328"/>
      <c r="DK143" s="328"/>
      <c r="DL143" s="328"/>
      <c r="DM143" s="328"/>
      <c r="DN143" s="328"/>
      <c r="DO143" s="328"/>
      <c r="DP143" s="328"/>
      <c r="DQ143" s="328"/>
    </row>
    <row r="144" spans="1:121" hidden="1">
      <c r="A144" s="218"/>
      <c r="B144" s="241" t="s">
        <v>82</v>
      </c>
      <c r="C144" s="241"/>
      <c r="D144" s="241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  <c r="AA144" s="241"/>
      <c r="AB144" s="241"/>
      <c r="AC144" s="241"/>
      <c r="AD144" s="241"/>
      <c r="AE144" s="241"/>
      <c r="AF144" s="241"/>
      <c r="AG144" s="241"/>
      <c r="AH144" s="241"/>
      <c r="AI144" s="241"/>
      <c r="AJ144" s="241"/>
      <c r="AK144" s="241"/>
      <c r="AL144" s="241"/>
      <c r="AM144" s="241"/>
      <c r="AN144" s="241"/>
      <c r="AO144" s="228"/>
      <c r="AP144" s="334">
        <v>0</v>
      </c>
      <c r="AQ144" s="334"/>
      <c r="AR144" s="334"/>
      <c r="AS144" s="334"/>
      <c r="AT144" s="334"/>
      <c r="AU144" s="334"/>
      <c r="AV144" s="334"/>
      <c r="AW144" s="243" t="e">
        <f>BE153</f>
        <v>#N/A</v>
      </c>
      <c r="AX144" s="243"/>
      <c r="AY144" s="243"/>
      <c r="AZ144" s="243"/>
      <c r="BA144" s="243"/>
      <c r="BB144" s="243"/>
      <c r="BC144" s="243"/>
      <c r="BD144" s="243"/>
      <c r="BE144" s="244" t="e">
        <f>AP144*AW144</f>
        <v>#N/A</v>
      </c>
      <c r="BF144" s="244"/>
      <c r="BG144" s="244"/>
      <c r="BH144" s="244"/>
      <c r="BI144" s="244"/>
      <c r="BJ144" s="244"/>
      <c r="BK144" s="244"/>
      <c r="BL144" s="244"/>
      <c r="BM144" s="228"/>
      <c r="BN144" s="334">
        <f>$H$218</f>
        <v>0.13</v>
      </c>
      <c r="BO144" s="334"/>
      <c r="BP144" s="334"/>
      <c r="BQ144" s="334"/>
      <c r="BR144" s="334"/>
      <c r="BS144" s="334"/>
      <c r="BT144" s="334"/>
      <c r="BU144" s="243" t="e">
        <f>CC153</f>
        <v>#N/A</v>
      </c>
      <c r="BV144" s="243"/>
      <c r="BW144" s="243"/>
      <c r="BX144" s="243"/>
      <c r="BY144" s="243"/>
      <c r="BZ144" s="243"/>
      <c r="CA144" s="243"/>
      <c r="CB144" s="243"/>
      <c r="CC144" s="244" t="e">
        <f>BN144*BU144</f>
        <v>#N/A</v>
      </c>
      <c r="CD144" s="244"/>
      <c r="CE144" s="244"/>
      <c r="CF144" s="244"/>
      <c r="CG144" s="244"/>
      <c r="CH144" s="244"/>
      <c r="CI144" s="244"/>
      <c r="CJ144" s="244"/>
      <c r="CK144" s="228"/>
      <c r="CL144" s="334">
        <f>$H$218</f>
        <v>0.13</v>
      </c>
      <c r="CM144" s="334"/>
      <c r="CN144" s="334"/>
      <c r="CO144" s="334"/>
      <c r="CP144" s="334"/>
      <c r="CQ144" s="334"/>
      <c r="CR144" s="334"/>
      <c r="CS144" s="243" t="e">
        <f>DA153</f>
        <v>#N/A</v>
      </c>
      <c r="CT144" s="243"/>
      <c r="CU144" s="243"/>
      <c r="CV144" s="243"/>
      <c r="CW144" s="243"/>
      <c r="CX144" s="243"/>
      <c r="CY144" s="243"/>
      <c r="CZ144" s="243"/>
      <c r="DA144" s="244" t="e">
        <f>CL144*CS144</f>
        <v>#N/A</v>
      </c>
      <c r="DB144" s="244"/>
      <c r="DC144" s="244"/>
      <c r="DD144" s="244"/>
      <c r="DE144" s="244"/>
      <c r="DF144" s="244"/>
      <c r="DG144" s="244"/>
      <c r="DH144" s="244"/>
      <c r="DI144" s="328"/>
      <c r="DJ144" s="328"/>
      <c r="DK144" s="328"/>
      <c r="DL144" s="328"/>
      <c r="DM144" s="328"/>
      <c r="DN144" s="328"/>
      <c r="DO144" s="328"/>
      <c r="DP144" s="328"/>
      <c r="DQ144" s="328"/>
    </row>
    <row r="145" spans="1:121" hidden="1">
      <c r="A145" s="218"/>
      <c r="B145" s="247" t="s">
        <v>73</v>
      </c>
      <c r="C145" s="247"/>
      <c r="D145" s="247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  <c r="AB145" s="247"/>
      <c r="AC145" s="247"/>
      <c r="AD145" s="247"/>
      <c r="AE145" s="247"/>
      <c r="AF145" s="247"/>
      <c r="AG145" s="247"/>
      <c r="AH145" s="247"/>
      <c r="AI145" s="247"/>
      <c r="AJ145" s="247"/>
      <c r="AK145" s="247"/>
      <c r="AL145" s="247"/>
      <c r="AM145" s="247"/>
      <c r="AN145" s="247"/>
      <c r="AO145" s="228"/>
      <c r="AP145" s="335">
        <v>0.15</v>
      </c>
      <c r="AQ145" s="335"/>
      <c r="AR145" s="335"/>
      <c r="AS145" s="335"/>
      <c r="AT145" s="335"/>
      <c r="AU145" s="335"/>
      <c r="AV145" s="335"/>
      <c r="AW145" s="249" t="e">
        <f>BE153</f>
        <v>#N/A</v>
      </c>
      <c r="AX145" s="249"/>
      <c r="AY145" s="249"/>
      <c r="AZ145" s="249"/>
      <c r="BA145" s="249"/>
      <c r="BB145" s="249"/>
      <c r="BC145" s="249"/>
      <c r="BD145" s="249"/>
      <c r="BE145" s="250" t="e">
        <f>AP145*AW145</f>
        <v>#N/A</v>
      </c>
      <c r="BF145" s="250"/>
      <c r="BG145" s="250"/>
      <c r="BH145" s="250"/>
      <c r="BI145" s="250"/>
      <c r="BJ145" s="250"/>
      <c r="BK145" s="250"/>
      <c r="BL145" s="250"/>
      <c r="BM145" s="228"/>
      <c r="BN145" s="335">
        <v>0.15</v>
      </c>
      <c r="BO145" s="335"/>
      <c r="BP145" s="335"/>
      <c r="BQ145" s="335"/>
      <c r="BR145" s="335"/>
      <c r="BS145" s="335"/>
      <c r="BT145" s="335"/>
      <c r="BU145" s="249" t="e">
        <f>CC153</f>
        <v>#N/A</v>
      </c>
      <c r="BV145" s="249"/>
      <c r="BW145" s="249"/>
      <c r="BX145" s="249"/>
      <c r="BY145" s="249"/>
      <c r="BZ145" s="249"/>
      <c r="CA145" s="249"/>
      <c r="CB145" s="249"/>
      <c r="CC145" s="250" t="e">
        <f>BN145*BU145</f>
        <v>#N/A</v>
      </c>
      <c r="CD145" s="250"/>
      <c r="CE145" s="250"/>
      <c r="CF145" s="250"/>
      <c r="CG145" s="250"/>
      <c r="CH145" s="250"/>
      <c r="CI145" s="250"/>
      <c r="CJ145" s="250"/>
      <c r="CK145" s="228"/>
      <c r="CL145" s="335">
        <v>0.15</v>
      </c>
      <c r="CM145" s="335"/>
      <c r="CN145" s="335"/>
      <c r="CO145" s="335"/>
      <c r="CP145" s="335"/>
      <c r="CQ145" s="335"/>
      <c r="CR145" s="335"/>
      <c r="CS145" s="249" t="e">
        <f>DA153</f>
        <v>#N/A</v>
      </c>
      <c r="CT145" s="249"/>
      <c r="CU145" s="249"/>
      <c r="CV145" s="249"/>
      <c r="CW145" s="249"/>
      <c r="CX145" s="249"/>
      <c r="CY145" s="249"/>
      <c r="CZ145" s="249"/>
      <c r="DA145" s="250" t="e">
        <f>CL145*CS145</f>
        <v>#N/A</v>
      </c>
      <c r="DB145" s="250"/>
      <c r="DC145" s="250"/>
      <c r="DD145" s="250"/>
      <c r="DE145" s="250"/>
      <c r="DF145" s="250"/>
      <c r="DG145" s="250"/>
      <c r="DH145" s="250"/>
      <c r="DI145" s="328"/>
      <c r="DJ145" s="328"/>
      <c r="DK145" s="328"/>
      <c r="DL145" s="328"/>
      <c r="DM145" s="328"/>
      <c r="DN145" s="328"/>
      <c r="DO145" s="328"/>
      <c r="DP145" s="328"/>
      <c r="DQ145" s="328"/>
    </row>
    <row r="146" spans="1:121" hidden="1">
      <c r="A146" s="218"/>
      <c r="B146" s="241" t="s">
        <v>74</v>
      </c>
      <c r="C146" s="241"/>
      <c r="D146" s="241"/>
      <c r="E146" s="241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241"/>
      <c r="AA146" s="241"/>
      <c r="AB146" s="241"/>
      <c r="AC146" s="241"/>
      <c r="AD146" s="241"/>
      <c r="AE146" s="241"/>
      <c r="AF146" s="241"/>
      <c r="AG146" s="241"/>
      <c r="AH146" s="241"/>
      <c r="AI146" s="241"/>
      <c r="AJ146" s="241"/>
      <c r="AK146" s="241"/>
      <c r="AL146" s="241"/>
      <c r="AM146" s="241"/>
      <c r="AN146" s="241"/>
      <c r="AO146" s="228"/>
      <c r="AP146" s="334">
        <v>0</v>
      </c>
      <c r="AQ146" s="334"/>
      <c r="AR146" s="334"/>
      <c r="AS146" s="334"/>
      <c r="AT146" s="334"/>
      <c r="AU146" s="334"/>
      <c r="AV146" s="334"/>
      <c r="AW146" s="243" t="e">
        <f>BE153</f>
        <v>#N/A</v>
      </c>
      <c r="AX146" s="243"/>
      <c r="AY146" s="243"/>
      <c r="AZ146" s="243"/>
      <c r="BA146" s="243"/>
      <c r="BB146" s="243"/>
      <c r="BC146" s="243"/>
      <c r="BD146" s="243"/>
      <c r="BE146" s="244" t="e">
        <f>AP146*AW146</f>
        <v>#N/A</v>
      </c>
      <c r="BF146" s="244"/>
      <c r="BG146" s="244"/>
      <c r="BH146" s="244"/>
      <c r="BI146" s="244"/>
      <c r="BJ146" s="244"/>
      <c r="BK146" s="244"/>
      <c r="BL146" s="244"/>
      <c r="BM146" s="228"/>
      <c r="BN146" s="334">
        <v>0</v>
      </c>
      <c r="BO146" s="334"/>
      <c r="BP146" s="334"/>
      <c r="BQ146" s="334"/>
      <c r="BR146" s="334"/>
      <c r="BS146" s="334"/>
      <c r="BT146" s="334"/>
      <c r="BU146" s="243" t="e">
        <f>CC153</f>
        <v>#N/A</v>
      </c>
      <c r="BV146" s="243"/>
      <c r="BW146" s="243"/>
      <c r="BX146" s="243"/>
      <c r="BY146" s="243"/>
      <c r="BZ146" s="243"/>
      <c r="CA146" s="243"/>
      <c r="CB146" s="243"/>
      <c r="CC146" s="244" t="e">
        <f>BN146*BU146</f>
        <v>#N/A</v>
      </c>
      <c r="CD146" s="244"/>
      <c r="CE146" s="244"/>
      <c r="CF146" s="244"/>
      <c r="CG146" s="244"/>
      <c r="CH146" s="244"/>
      <c r="CI146" s="244"/>
      <c r="CJ146" s="244"/>
      <c r="CK146" s="228"/>
      <c r="CL146" s="334">
        <v>0.185</v>
      </c>
      <c r="CM146" s="334"/>
      <c r="CN146" s="334"/>
      <c r="CO146" s="334"/>
      <c r="CP146" s="334"/>
      <c r="CQ146" s="334"/>
      <c r="CR146" s="334"/>
      <c r="CS146" s="243" t="e">
        <f>DA153</f>
        <v>#N/A</v>
      </c>
      <c r="CT146" s="243"/>
      <c r="CU146" s="243"/>
      <c r="CV146" s="243"/>
      <c r="CW146" s="243"/>
      <c r="CX146" s="243"/>
      <c r="CY146" s="243"/>
      <c r="CZ146" s="243"/>
      <c r="DA146" s="244" t="e">
        <f>CL146*CS146</f>
        <v>#N/A</v>
      </c>
      <c r="DB146" s="244"/>
      <c r="DC146" s="244"/>
      <c r="DD146" s="244"/>
      <c r="DE146" s="244"/>
      <c r="DF146" s="244"/>
      <c r="DG146" s="244"/>
      <c r="DH146" s="244"/>
      <c r="DI146" s="328"/>
      <c r="DJ146" s="328"/>
      <c r="DK146" s="328"/>
      <c r="DL146" s="328"/>
      <c r="DM146" s="328"/>
      <c r="DN146" s="328"/>
      <c r="DO146" s="328"/>
      <c r="DP146" s="328"/>
      <c r="DQ146" s="328"/>
    </row>
    <row r="147" spans="1:121" hidden="1">
      <c r="A147" s="218"/>
      <c r="B147" s="251" t="s">
        <v>75</v>
      </c>
      <c r="C147" s="251"/>
      <c r="D147" s="251"/>
      <c r="E147" s="251"/>
      <c r="F147" s="251"/>
      <c r="G147" s="251"/>
      <c r="H147" s="251"/>
      <c r="I147" s="251"/>
      <c r="J147" s="251"/>
      <c r="K147" s="251"/>
      <c r="L147" s="251"/>
      <c r="M147" s="251"/>
      <c r="N147" s="251"/>
      <c r="O147" s="251"/>
      <c r="P147" s="251"/>
      <c r="Q147" s="251"/>
      <c r="R147" s="251"/>
      <c r="S147" s="251"/>
      <c r="T147" s="251"/>
      <c r="U147" s="251"/>
      <c r="V147" s="251"/>
      <c r="W147" s="251"/>
      <c r="X147" s="251"/>
      <c r="Y147" s="251"/>
      <c r="Z147" s="251"/>
      <c r="AA147" s="251"/>
      <c r="AB147" s="251"/>
      <c r="AC147" s="251"/>
      <c r="AD147" s="251"/>
      <c r="AE147" s="251"/>
      <c r="AF147" s="251"/>
      <c r="AG147" s="251"/>
      <c r="AH147" s="251"/>
      <c r="AI147" s="251"/>
      <c r="AJ147" s="251"/>
      <c r="AK147" s="251"/>
      <c r="AL147" s="251"/>
      <c r="AM147" s="251"/>
      <c r="AN147" s="251"/>
      <c r="AO147" s="228"/>
      <c r="AP147" s="254"/>
      <c r="AQ147" s="254"/>
      <c r="AR147" s="254"/>
      <c r="AS147" s="254"/>
      <c r="AT147" s="254"/>
      <c r="AU147" s="254"/>
      <c r="AV147" s="254"/>
      <c r="AW147" s="254"/>
      <c r="AX147" s="254"/>
      <c r="AY147" s="254"/>
      <c r="AZ147" s="254"/>
      <c r="BA147" s="254"/>
      <c r="BB147" s="254"/>
      <c r="BC147" s="254"/>
      <c r="BD147" s="254"/>
      <c r="BE147" s="336" t="e">
        <f>BE150-SUM(BE144:BL146)</f>
        <v>#N/A</v>
      </c>
      <c r="BF147" s="336"/>
      <c r="BG147" s="336"/>
      <c r="BH147" s="336"/>
      <c r="BI147" s="336"/>
      <c r="BJ147" s="336"/>
      <c r="BK147" s="336"/>
      <c r="BL147" s="336"/>
      <c r="BM147" s="228"/>
      <c r="BN147" s="254"/>
      <c r="BO147" s="254"/>
      <c r="BP147" s="254"/>
      <c r="BQ147" s="254"/>
      <c r="BR147" s="254"/>
      <c r="BS147" s="254"/>
      <c r="BT147" s="254"/>
      <c r="BU147" s="254"/>
      <c r="BV147" s="254"/>
      <c r="BW147" s="254"/>
      <c r="BX147" s="254"/>
      <c r="BY147" s="254"/>
      <c r="BZ147" s="254"/>
      <c r="CA147" s="254"/>
      <c r="CB147" s="254"/>
      <c r="CC147" s="336" t="e">
        <f>CC150-SUM(CC144:CJ146)</f>
        <v>#N/A</v>
      </c>
      <c r="CD147" s="336"/>
      <c r="CE147" s="336"/>
      <c r="CF147" s="336"/>
      <c r="CG147" s="336"/>
      <c r="CH147" s="336"/>
      <c r="CI147" s="336"/>
      <c r="CJ147" s="336"/>
      <c r="CK147" s="228"/>
      <c r="CL147" s="254"/>
      <c r="CM147" s="254"/>
      <c r="CN147" s="254"/>
      <c r="CO147" s="254"/>
      <c r="CP147" s="254"/>
      <c r="CQ147" s="254"/>
      <c r="CR147" s="254"/>
      <c r="CS147" s="254"/>
      <c r="CT147" s="254"/>
      <c r="CU147" s="254"/>
      <c r="CV147" s="254"/>
      <c r="CW147" s="254"/>
      <c r="CX147" s="254"/>
      <c r="CY147" s="254"/>
      <c r="CZ147" s="254"/>
      <c r="DA147" s="336" t="e">
        <f>DA150-SUM(DA144:DH146)</f>
        <v>#N/A</v>
      </c>
      <c r="DB147" s="336"/>
      <c r="DC147" s="336"/>
      <c r="DD147" s="336"/>
      <c r="DE147" s="336"/>
      <c r="DF147" s="336"/>
      <c r="DG147" s="336"/>
      <c r="DH147" s="336"/>
      <c r="DI147" s="328"/>
      <c r="DJ147" s="328"/>
      <c r="DK147" s="328"/>
      <c r="DL147" s="328"/>
      <c r="DM147" s="328"/>
      <c r="DN147" s="328"/>
      <c r="DO147" s="328"/>
      <c r="DP147" s="328"/>
      <c r="DQ147" s="328"/>
    </row>
    <row r="148" spans="1:121" hidden="1">
      <c r="A148" s="218"/>
      <c r="B148" s="226" t="s">
        <v>76</v>
      </c>
      <c r="C148" s="226"/>
      <c r="D148" s="241"/>
      <c r="E148" s="241"/>
      <c r="F148" s="241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1"/>
      <c r="R148" s="241"/>
      <c r="S148" s="241"/>
      <c r="T148" s="241"/>
      <c r="U148" s="241"/>
      <c r="V148" s="241"/>
      <c r="W148" s="241"/>
      <c r="X148" s="241"/>
      <c r="Y148" s="241"/>
      <c r="Z148" s="241"/>
      <c r="AA148" s="241"/>
      <c r="AB148" s="241"/>
      <c r="AC148" s="241"/>
      <c r="AD148" s="241"/>
      <c r="AE148" s="241"/>
      <c r="AF148" s="241"/>
      <c r="AG148" s="241"/>
      <c r="AH148" s="241"/>
      <c r="AI148" s="241"/>
      <c r="AJ148" s="241"/>
      <c r="AK148" s="241"/>
      <c r="AL148" s="241"/>
      <c r="AM148" s="241"/>
      <c r="AN148" s="241" t="s">
        <v>45</v>
      </c>
      <c r="AO148" s="228"/>
      <c r="AP148" s="334"/>
      <c r="AQ148" s="334"/>
      <c r="AR148" s="334"/>
      <c r="AS148" s="334"/>
      <c r="AT148" s="334"/>
      <c r="AU148" s="334"/>
      <c r="AV148" s="334"/>
      <c r="AW148" s="243"/>
      <c r="AX148" s="243"/>
      <c r="AY148" s="243"/>
      <c r="AZ148" s="243"/>
      <c r="BA148" s="243"/>
      <c r="BB148" s="243"/>
      <c r="BC148" s="243"/>
      <c r="BD148" s="243"/>
      <c r="BE148" s="244" t="e">
        <f>SUM(BE144:BE147)</f>
        <v>#N/A</v>
      </c>
      <c r="BF148" s="244"/>
      <c r="BG148" s="244"/>
      <c r="BH148" s="244"/>
      <c r="BI148" s="244"/>
      <c r="BJ148" s="244"/>
      <c r="BK148" s="244"/>
      <c r="BL148" s="244"/>
      <c r="BM148" s="228"/>
      <c r="BN148" s="334"/>
      <c r="BO148" s="334"/>
      <c r="BP148" s="334"/>
      <c r="BQ148" s="334"/>
      <c r="BR148" s="334"/>
      <c r="BS148" s="334"/>
      <c r="BT148" s="334"/>
      <c r="BU148" s="243"/>
      <c r="BV148" s="243"/>
      <c r="BW148" s="243"/>
      <c r="BX148" s="243"/>
      <c r="BY148" s="243"/>
      <c r="BZ148" s="243"/>
      <c r="CA148" s="243"/>
      <c r="CB148" s="243"/>
      <c r="CC148" s="244" t="e">
        <f>SUM(CC144:CC147)</f>
        <v>#N/A</v>
      </c>
      <c r="CD148" s="244"/>
      <c r="CE148" s="244"/>
      <c r="CF148" s="244"/>
      <c r="CG148" s="244"/>
      <c r="CH148" s="244"/>
      <c r="CI148" s="244"/>
      <c r="CJ148" s="244"/>
      <c r="CK148" s="228"/>
      <c r="CL148" s="334"/>
      <c r="CM148" s="334"/>
      <c r="CN148" s="334"/>
      <c r="CO148" s="334"/>
      <c r="CP148" s="334"/>
      <c r="CQ148" s="334"/>
      <c r="CR148" s="334"/>
      <c r="CS148" s="243"/>
      <c r="CT148" s="243"/>
      <c r="CU148" s="243"/>
      <c r="CV148" s="243"/>
      <c r="CW148" s="243"/>
      <c r="CX148" s="243"/>
      <c r="CY148" s="243"/>
      <c r="CZ148" s="243"/>
      <c r="DA148" s="244" t="e">
        <f>SUM(DA144:DA147)</f>
        <v>#N/A</v>
      </c>
      <c r="DB148" s="244"/>
      <c r="DC148" s="244"/>
      <c r="DD148" s="244"/>
      <c r="DE148" s="244"/>
      <c r="DF148" s="244"/>
      <c r="DG148" s="244"/>
      <c r="DH148" s="244"/>
      <c r="DI148" s="328"/>
      <c r="DJ148" s="328"/>
      <c r="DK148" s="328"/>
      <c r="DL148" s="328"/>
      <c r="DM148" s="328"/>
      <c r="DN148" s="328"/>
      <c r="DO148" s="328"/>
      <c r="DP148" s="328"/>
      <c r="DQ148" s="328"/>
    </row>
    <row r="149" spans="1:121" hidden="1">
      <c r="A149" s="218"/>
      <c r="B149" s="241"/>
      <c r="C149" s="241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41"/>
      <c r="X149" s="241"/>
      <c r="Y149" s="241"/>
      <c r="Z149" s="241"/>
      <c r="AA149" s="241"/>
      <c r="AB149" s="241"/>
      <c r="AC149" s="241"/>
      <c r="AD149" s="241"/>
      <c r="AE149" s="241"/>
      <c r="AF149" s="241"/>
      <c r="AG149" s="241"/>
      <c r="AH149" s="241"/>
      <c r="AI149" s="241"/>
      <c r="AJ149" s="241"/>
      <c r="AK149" s="241"/>
      <c r="AL149" s="241"/>
      <c r="AM149" s="241"/>
      <c r="AN149" s="241"/>
      <c r="AO149" s="228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228"/>
      <c r="BF149" s="228"/>
      <c r="BG149" s="228"/>
      <c r="BH149" s="228"/>
      <c r="BI149" s="228"/>
      <c r="BJ149" s="228"/>
      <c r="BK149" s="228"/>
      <c r="BL149" s="228"/>
      <c r="BM149" s="228"/>
      <c r="BN149" s="303"/>
      <c r="BO149" s="303"/>
      <c r="BP149" s="303"/>
      <c r="BQ149" s="303"/>
      <c r="BR149" s="303"/>
      <c r="BS149" s="303"/>
      <c r="BT149" s="303"/>
      <c r="BU149" s="303"/>
      <c r="BV149" s="303"/>
      <c r="BW149" s="303"/>
      <c r="BX149" s="303"/>
      <c r="BY149" s="303"/>
      <c r="BZ149" s="303"/>
      <c r="CA149" s="303"/>
      <c r="CB149" s="303"/>
      <c r="CC149" s="228"/>
      <c r="CD149" s="228"/>
      <c r="CE149" s="228"/>
      <c r="CF149" s="228"/>
      <c r="CG149" s="228"/>
      <c r="CH149" s="228"/>
      <c r="CI149" s="228"/>
      <c r="CJ149" s="228"/>
      <c r="CK149" s="228"/>
      <c r="CL149" s="303"/>
      <c r="CM149" s="303"/>
      <c r="CN149" s="303"/>
      <c r="CO149" s="303"/>
      <c r="CP149" s="303"/>
      <c r="CQ149" s="303"/>
      <c r="CR149" s="303"/>
      <c r="CS149" s="303"/>
      <c r="CT149" s="303"/>
      <c r="CU149" s="303"/>
      <c r="CV149" s="303"/>
      <c r="CW149" s="303"/>
      <c r="CX149" s="303"/>
      <c r="CY149" s="303"/>
      <c r="CZ149" s="303"/>
      <c r="DA149" s="228"/>
      <c r="DB149" s="228"/>
      <c r="DC149" s="228"/>
      <c r="DD149" s="228"/>
      <c r="DE149" s="228"/>
      <c r="DF149" s="228"/>
      <c r="DG149" s="228"/>
      <c r="DH149" s="228"/>
      <c r="DI149" s="328"/>
      <c r="DJ149" s="328"/>
      <c r="DK149" s="328"/>
      <c r="DL149" s="328"/>
      <c r="DM149" s="328"/>
      <c r="DN149" s="328"/>
      <c r="DO149" s="328"/>
      <c r="DP149" s="328"/>
      <c r="DQ149" s="328"/>
    </row>
    <row r="150" spans="1:121" hidden="1">
      <c r="A150" s="218"/>
      <c r="B150" s="241" t="s">
        <v>77</v>
      </c>
      <c r="C150" s="241"/>
      <c r="D150" s="241"/>
      <c r="E150" s="241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1"/>
      <c r="R150" s="241"/>
      <c r="S150" s="241"/>
      <c r="T150" s="241"/>
      <c r="U150" s="241"/>
      <c r="V150" s="241"/>
      <c r="W150" s="241"/>
      <c r="X150" s="241"/>
      <c r="Y150" s="241"/>
      <c r="Z150" s="241"/>
      <c r="AA150" s="241"/>
      <c r="AB150" s="241"/>
      <c r="AC150" s="241"/>
      <c r="AD150" s="241"/>
      <c r="AE150" s="241"/>
      <c r="AF150" s="241"/>
      <c r="AG150" s="241"/>
      <c r="AH150" s="241"/>
      <c r="AI150" s="241"/>
      <c r="AJ150" s="241"/>
      <c r="AK150" s="241"/>
      <c r="AL150" s="241"/>
      <c r="AM150" s="241"/>
      <c r="AN150" s="241"/>
      <c r="AO150" s="228"/>
      <c r="AP150" s="334">
        <v>1</v>
      </c>
      <c r="AQ150" s="334"/>
      <c r="AR150" s="334"/>
      <c r="AS150" s="334"/>
      <c r="AT150" s="334"/>
      <c r="AU150" s="334"/>
      <c r="AV150" s="334"/>
      <c r="AW150" s="243"/>
      <c r="AX150" s="243"/>
      <c r="AY150" s="243"/>
      <c r="AZ150" s="243"/>
      <c r="BA150" s="243"/>
      <c r="BB150" s="243"/>
      <c r="BC150" s="243"/>
      <c r="BD150" s="243"/>
      <c r="BE150" s="244" t="e">
        <f>DK69</f>
        <v>#N/A</v>
      </c>
      <c r="BF150" s="244"/>
      <c r="BG150" s="244"/>
      <c r="BH150" s="244"/>
      <c r="BI150" s="244"/>
      <c r="BJ150" s="244"/>
      <c r="BK150" s="244"/>
      <c r="BL150" s="244"/>
      <c r="BM150" s="228"/>
      <c r="BN150" s="334">
        <v>1</v>
      </c>
      <c r="BO150" s="334"/>
      <c r="BP150" s="334"/>
      <c r="BQ150" s="334"/>
      <c r="BR150" s="334"/>
      <c r="BS150" s="334"/>
      <c r="BT150" s="334"/>
      <c r="BU150" s="243"/>
      <c r="BV150" s="243"/>
      <c r="BW150" s="243"/>
      <c r="BX150" s="243"/>
      <c r="BY150" s="243"/>
      <c r="BZ150" s="243"/>
      <c r="CA150" s="243"/>
      <c r="CB150" s="243"/>
      <c r="CC150" s="244" t="e">
        <f>DK69</f>
        <v>#N/A</v>
      </c>
      <c r="CD150" s="244"/>
      <c r="CE150" s="244"/>
      <c r="CF150" s="244"/>
      <c r="CG150" s="244"/>
      <c r="CH150" s="244"/>
      <c r="CI150" s="244"/>
      <c r="CJ150" s="244"/>
      <c r="CK150" s="228"/>
      <c r="CL150" s="334">
        <v>1</v>
      </c>
      <c r="CM150" s="334"/>
      <c r="CN150" s="334"/>
      <c r="CO150" s="334"/>
      <c r="CP150" s="334"/>
      <c r="CQ150" s="334"/>
      <c r="CR150" s="334"/>
      <c r="CS150" s="243"/>
      <c r="CT150" s="243"/>
      <c r="CU150" s="243"/>
      <c r="CV150" s="243"/>
      <c r="CW150" s="243"/>
      <c r="CX150" s="243"/>
      <c r="CY150" s="243"/>
      <c r="CZ150" s="243"/>
      <c r="DA150" s="244" t="e">
        <f>DK69</f>
        <v>#N/A</v>
      </c>
      <c r="DB150" s="244"/>
      <c r="DC150" s="244"/>
      <c r="DD150" s="244"/>
      <c r="DE150" s="244"/>
      <c r="DF150" s="244"/>
      <c r="DG150" s="244"/>
      <c r="DH150" s="244"/>
      <c r="DI150" s="328"/>
      <c r="DJ150" s="328"/>
      <c r="DK150" s="328"/>
      <c r="DL150" s="328"/>
      <c r="DM150" s="328"/>
      <c r="DN150" s="328"/>
      <c r="DO150" s="328"/>
      <c r="DP150" s="328"/>
      <c r="DQ150" s="328"/>
    </row>
    <row r="151" spans="1:121" hidden="1">
      <c r="A151" s="218"/>
      <c r="B151" s="247" t="s">
        <v>78</v>
      </c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  <c r="AH151" s="247"/>
      <c r="AI151" s="247"/>
      <c r="AJ151" s="247"/>
      <c r="AK151" s="247"/>
      <c r="AL151" s="247"/>
      <c r="AM151" s="247"/>
      <c r="AN151" s="247"/>
      <c r="AO151" s="228"/>
      <c r="AP151" s="335"/>
      <c r="AQ151" s="335"/>
      <c r="AR151" s="335"/>
      <c r="AS151" s="335"/>
      <c r="AT151" s="335"/>
      <c r="AU151" s="335"/>
      <c r="AV151" s="335"/>
      <c r="AW151" s="249"/>
      <c r="AX151" s="249"/>
      <c r="AY151" s="249"/>
      <c r="AZ151" s="249"/>
      <c r="BA151" s="249"/>
      <c r="BB151" s="249"/>
      <c r="BC151" s="249"/>
      <c r="BD151" s="249"/>
      <c r="BE151" s="250" t="e">
        <f>BE150*1/(1+(AP144)*(1-AP152))</f>
        <v>#N/A</v>
      </c>
      <c r="BF151" s="250"/>
      <c r="BG151" s="250"/>
      <c r="BH151" s="250"/>
      <c r="BI151" s="250"/>
      <c r="BJ151" s="250"/>
      <c r="BK151" s="250"/>
      <c r="BL151" s="250"/>
      <c r="BM151" s="228"/>
      <c r="BN151" s="335"/>
      <c r="BO151" s="335"/>
      <c r="BP151" s="335"/>
      <c r="BQ151" s="335"/>
      <c r="BR151" s="335"/>
      <c r="BS151" s="335"/>
      <c r="BT151" s="335"/>
      <c r="BU151" s="249"/>
      <c r="BV151" s="249"/>
      <c r="BW151" s="249"/>
      <c r="BX151" s="249"/>
      <c r="BY151" s="249"/>
      <c r="BZ151" s="249"/>
      <c r="CA151" s="249"/>
      <c r="CB151" s="249"/>
      <c r="CC151" s="250" t="e">
        <f>CC150*1/(1+(BN144)*(1-BN152))</f>
        <v>#N/A</v>
      </c>
      <c r="CD151" s="250"/>
      <c r="CE151" s="250"/>
      <c r="CF151" s="250"/>
      <c r="CG151" s="250"/>
      <c r="CH151" s="250"/>
      <c r="CI151" s="250"/>
      <c r="CJ151" s="250"/>
      <c r="CK151" s="228"/>
      <c r="CL151" s="335"/>
      <c r="CM151" s="335"/>
      <c r="CN151" s="335"/>
      <c r="CO151" s="335"/>
      <c r="CP151" s="335"/>
      <c r="CQ151" s="335"/>
      <c r="CR151" s="335"/>
      <c r="CS151" s="249"/>
      <c r="CT151" s="249"/>
      <c r="CU151" s="249"/>
      <c r="CV151" s="249"/>
      <c r="CW151" s="249"/>
      <c r="CX151" s="249"/>
      <c r="CY151" s="249"/>
      <c r="CZ151" s="249"/>
      <c r="DA151" s="250" t="e">
        <f>DA150*1/(1+(CL144)*(1-CL152))</f>
        <v>#N/A</v>
      </c>
      <c r="DB151" s="250"/>
      <c r="DC151" s="250"/>
      <c r="DD151" s="250"/>
      <c r="DE151" s="250"/>
      <c r="DF151" s="250"/>
      <c r="DG151" s="250"/>
      <c r="DH151" s="250"/>
      <c r="DI151" s="328"/>
      <c r="DJ151" s="328"/>
      <c r="DK151" s="328"/>
      <c r="DL151" s="328"/>
      <c r="DM151" s="328"/>
      <c r="DN151" s="328"/>
      <c r="DO151" s="328"/>
      <c r="DP151" s="328"/>
      <c r="DQ151" s="328"/>
    </row>
    <row r="152" spans="1:121" hidden="1">
      <c r="A152" s="218"/>
      <c r="B152" s="241" t="s">
        <v>61</v>
      </c>
      <c r="C152" s="241"/>
      <c r="D152" s="241"/>
      <c r="E152" s="241"/>
      <c r="F152" s="241"/>
      <c r="G152" s="241"/>
      <c r="H152" s="241"/>
      <c r="I152" s="241"/>
      <c r="J152" s="241"/>
      <c r="K152" s="241"/>
      <c r="L152" s="241"/>
      <c r="M152" s="241"/>
      <c r="N152" s="241"/>
      <c r="O152" s="241"/>
      <c r="P152" s="241"/>
      <c r="Q152" s="241"/>
      <c r="R152" s="241"/>
      <c r="S152" s="241"/>
      <c r="T152" s="241"/>
      <c r="U152" s="241"/>
      <c r="V152" s="241"/>
      <c r="W152" s="241"/>
      <c r="X152" s="241"/>
      <c r="Y152" s="241"/>
      <c r="Z152" s="241"/>
      <c r="AA152" s="241"/>
      <c r="AB152" s="241"/>
      <c r="AC152" s="241"/>
      <c r="AD152" s="241"/>
      <c r="AE152" s="241"/>
      <c r="AF152" s="241"/>
      <c r="AG152" s="241"/>
      <c r="AH152" s="241"/>
      <c r="AI152" s="241"/>
      <c r="AJ152" s="241"/>
      <c r="AK152" s="241"/>
      <c r="AL152" s="241"/>
      <c r="AM152" s="241"/>
      <c r="AN152" s="241"/>
      <c r="AO152" s="228"/>
      <c r="AP152" s="334">
        <v>0.1</v>
      </c>
      <c r="AQ152" s="334"/>
      <c r="AR152" s="334"/>
      <c r="AS152" s="334"/>
      <c r="AT152" s="334"/>
      <c r="AU152" s="334"/>
      <c r="AV152" s="334"/>
      <c r="AW152" s="243" t="e">
        <f>BE151</f>
        <v>#N/A</v>
      </c>
      <c r="AX152" s="243"/>
      <c r="AY152" s="243"/>
      <c r="AZ152" s="243"/>
      <c r="BA152" s="243"/>
      <c r="BB152" s="243"/>
      <c r="BC152" s="243"/>
      <c r="BD152" s="243"/>
      <c r="BE152" s="244" t="e">
        <f>BE151*$AP152</f>
        <v>#N/A</v>
      </c>
      <c r="BF152" s="244"/>
      <c r="BG152" s="244"/>
      <c r="BH152" s="244"/>
      <c r="BI152" s="244"/>
      <c r="BJ152" s="244"/>
      <c r="BK152" s="244"/>
      <c r="BL152" s="244"/>
      <c r="BM152" s="228"/>
      <c r="BN152" s="334">
        <v>0.1</v>
      </c>
      <c r="BO152" s="334"/>
      <c r="BP152" s="334"/>
      <c r="BQ152" s="334"/>
      <c r="BR152" s="334"/>
      <c r="BS152" s="334"/>
      <c r="BT152" s="334"/>
      <c r="BU152" s="243" t="e">
        <f>CC151</f>
        <v>#N/A</v>
      </c>
      <c r="BV152" s="243"/>
      <c r="BW152" s="243"/>
      <c r="BX152" s="243"/>
      <c r="BY152" s="243"/>
      <c r="BZ152" s="243"/>
      <c r="CA152" s="243"/>
      <c r="CB152" s="243"/>
      <c r="CC152" s="244" t="e">
        <f>CC151*$AP152</f>
        <v>#N/A</v>
      </c>
      <c r="CD152" s="244"/>
      <c r="CE152" s="244"/>
      <c r="CF152" s="244"/>
      <c r="CG152" s="244"/>
      <c r="CH152" s="244"/>
      <c r="CI152" s="244"/>
      <c r="CJ152" s="244"/>
      <c r="CK152" s="228"/>
      <c r="CL152" s="334">
        <v>0.1</v>
      </c>
      <c r="CM152" s="334"/>
      <c r="CN152" s="334"/>
      <c r="CO152" s="334"/>
      <c r="CP152" s="334"/>
      <c r="CQ152" s="334"/>
      <c r="CR152" s="334"/>
      <c r="CS152" s="243" t="e">
        <f>DA151</f>
        <v>#N/A</v>
      </c>
      <c r="CT152" s="243"/>
      <c r="CU152" s="243"/>
      <c r="CV152" s="243"/>
      <c r="CW152" s="243"/>
      <c r="CX152" s="243"/>
      <c r="CY152" s="243"/>
      <c r="CZ152" s="243"/>
      <c r="DA152" s="244" t="e">
        <f>DA151*$AP152</f>
        <v>#N/A</v>
      </c>
      <c r="DB152" s="244"/>
      <c r="DC152" s="244"/>
      <c r="DD152" s="244"/>
      <c r="DE152" s="244"/>
      <c r="DF152" s="244"/>
      <c r="DG152" s="244"/>
      <c r="DH152" s="244"/>
      <c r="DI152" s="328"/>
      <c r="DJ152" s="328"/>
      <c r="DK152" s="328"/>
      <c r="DL152" s="328"/>
      <c r="DM152" s="328"/>
      <c r="DN152" s="328"/>
      <c r="DO152" s="328"/>
      <c r="DP152" s="328"/>
      <c r="DQ152" s="328"/>
    </row>
    <row r="153" spans="1:121" hidden="1">
      <c r="A153" s="218"/>
      <c r="B153" s="247" t="s">
        <v>79</v>
      </c>
      <c r="C153" s="247"/>
      <c r="D153" s="247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  <c r="AG153" s="247"/>
      <c r="AH153" s="247"/>
      <c r="AI153" s="247"/>
      <c r="AJ153" s="247"/>
      <c r="AK153" s="247"/>
      <c r="AL153" s="247"/>
      <c r="AM153" s="247"/>
      <c r="AN153" s="247"/>
      <c r="AO153" s="228"/>
      <c r="AP153" s="335"/>
      <c r="AQ153" s="335"/>
      <c r="AR153" s="335"/>
      <c r="AS153" s="335"/>
      <c r="AT153" s="335"/>
      <c r="AU153" s="335"/>
      <c r="AV153" s="335"/>
      <c r="AW153" s="249"/>
      <c r="AX153" s="249"/>
      <c r="AY153" s="249"/>
      <c r="AZ153" s="249"/>
      <c r="BA153" s="249"/>
      <c r="BB153" s="249"/>
      <c r="BC153" s="249"/>
      <c r="BD153" s="249"/>
      <c r="BE153" s="250" t="e">
        <f>BE151-BE152</f>
        <v>#N/A</v>
      </c>
      <c r="BF153" s="250"/>
      <c r="BG153" s="250"/>
      <c r="BH153" s="250"/>
      <c r="BI153" s="250"/>
      <c r="BJ153" s="250"/>
      <c r="BK153" s="250"/>
      <c r="BL153" s="250"/>
      <c r="BM153" s="228"/>
      <c r="BN153" s="335"/>
      <c r="BO153" s="335"/>
      <c r="BP153" s="335"/>
      <c r="BQ153" s="335"/>
      <c r="BR153" s="335"/>
      <c r="BS153" s="335"/>
      <c r="BT153" s="335"/>
      <c r="BU153" s="249"/>
      <c r="BV153" s="249"/>
      <c r="BW153" s="249"/>
      <c r="BX153" s="249"/>
      <c r="BY153" s="249"/>
      <c r="BZ153" s="249"/>
      <c r="CA153" s="249"/>
      <c r="CB153" s="249"/>
      <c r="CC153" s="250" t="e">
        <f>CC151-CC152</f>
        <v>#N/A</v>
      </c>
      <c r="CD153" s="250"/>
      <c r="CE153" s="250"/>
      <c r="CF153" s="250"/>
      <c r="CG153" s="250"/>
      <c r="CH153" s="250"/>
      <c r="CI153" s="250"/>
      <c r="CJ153" s="250"/>
      <c r="CK153" s="228"/>
      <c r="CL153" s="335"/>
      <c r="CM153" s="335"/>
      <c r="CN153" s="335"/>
      <c r="CO153" s="335"/>
      <c r="CP153" s="335"/>
      <c r="CQ153" s="335"/>
      <c r="CR153" s="335"/>
      <c r="CS153" s="249"/>
      <c r="CT153" s="249"/>
      <c r="CU153" s="249"/>
      <c r="CV153" s="249"/>
      <c r="CW153" s="249"/>
      <c r="CX153" s="249"/>
      <c r="CY153" s="249"/>
      <c r="CZ153" s="249"/>
      <c r="DA153" s="250" t="e">
        <f>DA151-DA152</f>
        <v>#N/A</v>
      </c>
      <c r="DB153" s="250"/>
      <c r="DC153" s="250"/>
      <c r="DD153" s="250"/>
      <c r="DE153" s="250"/>
      <c r="DF153" s="250"/>
      <c r="DG153" s="250"/>
      <c r="DH153" s="250"/>
      <c r="DI153" s="328"/>
      <c r="DJ153" s="328"/>
      <c r="DK153" s="328"/>
      <c r="DL153" s="328"/>
      <c r="DM153" s="328"/>
      <c r="DN153" s="328"/>
      <c r="DO153" s="328"/>
      <c r="DP153" s="328"/>
      <c r="DQ153" s="328"/>
    </row>
    <row r="154" spans="1:121" hidden="1">
      <c r="A154" s="218"/>
      <c r="B154" s="228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28"/>
      <c r="AH154" s="228"/>
      <c r="AI154" s="228"/>
      <c r="AJ154" s="228"/>
      <c r="AK154" s="228"/>
      <c r="AL154" s="228"/>
      <c r="AM154" s="228"/>
      <c r="AN154" s="228"/>
      <c r="AO154" s="228"/>
      <c r="AP154" s="228"/>
      <c r="AQ154" s="228"/>
      <c r="AR154" s="228"/>
      <c r="AS154" s="228"/>
      <c r="AT154" s="228"/>
      <c r="AU154" s="228"/>
      <c r="AV154" s="228"/>
      <c r="AW154" s="228"/>
      <c r="AX154" s="228"/>
      <c r="AY154" s="228"/>
      <c r="AZ154" s="228"/>
      <c r="BA154" s="228"/>
      <c r="BB154" s="228"/>
      <c r="BC154" s="228"/>
      <c r="BD154" s="228"/>
      <c r="BE154" s="228"/>
      <c r="BF154" s="228"/>
      <c r="BG154" s="228"/>
      <c r="BH154" s="228"/>
      <c r="BI154" s="228"/>
      <c r="BJ154" s="228"/>
      <c r="BK154" s="228"/>
      <c r="BL154" s="228"/>
      <c r="BM154" s="228"/>
      <c r="BN154" s="228"/>
      <c r="BO154" s="228"/>
      <c r="BP154" s="228"/>
      <c r="BQ154" s="228"/>
      <c r="BR154" s="228"/>
      <c r="BS154" s="228"/>
      <c r="BT154" s="228"/>
      <c r="BU154" s="228"/>
      <c r="BV154" s="228"/>
      <c r="BW154" s="228"/>
      <c r="BX154" s="228"/>
      <c r="BY154" s="228"/>
      <c r="BZ154" s="228"/>
      <c r="CA154" s="228"/>
      <c r="CB154" s="228"/>
      <c r="CC154" s="228"/>
      <c r="CD154" s="228"/>
      <c r="CE154" s="228"/>
      <c r="CF154" s="228"/>
      <c r="CG154" s="228"/>
      <c r="CH154" s="228"/>
      <c r="CI154" s="228"/>
      <c r="CJ154" s="228"/>
      <c r="CK154" s="228"/>
      <c r="CL154" s="228"/>
      <c r="CM154" s="228"/>
      <c r="CN154" s="228"/>
      <c r="CO154" s="228"/>
      <c r="CP154" s="228"/>
      <c r="CQ154" s="228"/>
      <c r="CR154" s="228"/>
      <c r="CS154" s="228"/>
      <c r="CT154" s="228"/>
      <c r="CU154" s="228"/>
      <c r="CV154" s="228"/>
      <c r="CW154" s="228"/>
      <c r="CX154" s="228"/>
      <c r="CY154" s="228"/>
      <c r="CZ154" s="228"/>
      <c r="DA154" s="228"/>
      <c r="DB154" s="228"/>
      <c r="DC154" s="228"/>
      <c r="DD154" s="228"/>
      <c r="DE154" s="228"/>
      <c r="DF154" s="228"/>
      <c r="DG154" s="228"/>
      <c r="DH154" s="228"/>
      <c r="DI154" s="328"/>
      <c r="DJ154" s="328"/>
      <c r="DK154" s="328"/>
      <c r="DL154" s="328"/>
      <c r="DM154" s="328"/>
      <c r="DN154" s="328"/>
      <c r="DO154" s="328"/>
      <c r="DP154" s="328"/>
      <c r="DQ154" s="328"/>
    </row>
    <row r="155" spans="1:121" ht="12.75" hidden="1" customHeight="1">
      <c r="A155" s="218"/>
      <c r="B155" s="331" t="s">
        <v>84</v>
      </c>
      <c r="C155" s="226"/>
      <c r="D155" s="226"/>
      <c r="E155" s="226"/>
      <c r="F155" s="241"/>
      <c r="G155" s="241"/>
      <c r="H155" s="241"/>
      <c r="I155" s="241"/>
      <c r="J155" s="241"/>
      <c r="K155" s="241"/>
      <c r="L155" s="241"/>
      <c r="M155" s="241"/>
      <c r="N155" s="241"/>
      <c r="O155" s="241"/>
      <c r="P155" s="241"/>
      <c r="Q155" s="241"/>
      <c r="R155" s="241"/>
      <c r="S155" s="241"/>
      <c r="T155" s="241"/>
      <c r="U155" s="241"/>
      <c r="V155" s="241"/>
      <c r="W155" s="241"/>
      <c r="X155" s="241"/>
      <c r="Y155" s="241"/>
      <c r="Z155" s="241"/>
      <c r="AA155" s="241"/>
      <c r="AB155" s="241"/>
      <c r="AC155" s="241"/>
      <c r="AD155" s="241"/>
      <c r="AE155" s="241"/>
      <c r="AF155" s="241"/>
      <c r="AG155" s="241"/>
      <c r="AH155" s="241"/>
      <c r="AI155" s="241"/>
      <c r="AJ155" s="241"/>
      <c r="AK155" s="241"/>
      <c r="AL155" s="241"/>
      <c r="AM155" s="241"/>
      <c r="AN155" s="241"/>
      <c r="AO155" s="228"/>
      <c r="AP155" s="332"/>
      <c r="AQ155" s="332"/>
      <c r="AR155" s="332"/>
      <c r="AS155" s="332"/>
      <c r="AT155" s="332"/>
      <c r="AU155" s="332"/>
      <c r="AV155" s="332"/>
      <c r="AW155" s="332"/>
      <c r="AX155" s="332"/>
      <c r="AY155" s="332"/>
      <c r="AZ155" s="332"/>
      <c r="BA155" s="333" t="s">
        <v>5</v>
      </c>
      <c r="BB155" s="332"/>
      <c r="BC155" s="332"/>
      <c r="BD155" s="332"/>
      <c r="BE155" s="332"/>
      <c r="BF155" s="332"/>
      <c r="BG155" s="332"/>
      <c r="BH155" s="332"/>
      <c r="BI155" s="332"/>
      <c r="BJ155" s="332"/>
      <c r="BK155" s="332"/>
      <c r="BL155" s="332"/>
      <c r="BM155" s="228"/>
      <c r="BN155" s="332"/>
      <c r="BO155" s="332"/>
      <c r="BP155" s="332"/>
      <c r="BQ155" s="332"/>
      <c r="BR155" s="332"/>
      <c r="BS155" s="332"/>
      <c r="BT155" s="332"/>
      <c r="BU155" s="332"/>
      <c r="BV155" s="332"/>
      <c r="BW155" s="332"/>
      <c r="BX155" s="332"/>
      <c r="BY155" s="333" t="s">
        <v>69</v>
      </c>
      <c r="BZ155" s="332"/>
      <c r="CA155" s="332"/>
      <c r="CB155" s="332"/>
      <c r="CC155" s="332"/>
      <c r="CD155" s="332"/>
      <c r="CE155" s="332"/>
      <c r="CF155" s="332"/>
      <c r="CG155" s="332"/>
      <c r="CH155" s="332"/>
      <c r="CI155" s="332"/>
      <c r="CJ155" s="332"/>
      <c r="CK155" s="228"/>
      <c r="CL155" s="332"/>
      <c r="CM155" s="332"/>
      <c r="CN155" s="332"/>
      <c r="CO155" s="332"/>
      <c r="CP155" s="332"/>
      <c r="CQ155" s="332"/>
      <c r="CR155" s="332"/>
      <c r="CS155" s="332"/>
      <c r="CT155" s="332"/>
      <c r="CU155" s="332"/>
      <c r="CV155" s="332"/>
      <c r="CW155" s="333" t="s">
        <v>70</v>
      </c>
      <c r="CX155" s="332"/>
      <c r="CY155" s="332"/>
      <c r="CZ155" s="332"/>
      <c r="DA155" s="332"/>
      <c r="DB155" s="332"/>
      <c r="DC155" s="332"/>
      <c r="DD155" s="332"/>
      <c r="DE155" s="332"/>
      <c r="DF155" s="332"/>
      <c r="DG155" s="332"/>
      <c r="DH155" s="332"/>
      <c r="DI155" s="328"/>
      <c r="DJ155" s="328"/>
      <c r="DK155" s="328"/>
      <c r="DL155" s="328"/>
      <c r="DM155" s="328"/>
      <c r="DN155" s="328"/>
      <c r="DO155" s="328"/>
      <c r="DP155" s="328"/>
      <c r="DQ155" s="328"/>
    </row>
    <row r="156" spans="1:121" hidden="1">
      <c r="A156" s="218"/>
      <c r="B156" s="233" t="s">
        <v>71</v>
      </c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33"/>
      <c r="Z156" s="233"/>
      <c r="AA156" s="233"/>
      <c r="AB156" s="233"/>
      <c r="AC156" s="233"/>
      <c r="AD156" s="233"/>
      <c r="AE156" s="233"/>
      <c r="AF156" s="233"/>
      <c r="AG156" s="233"/>
      <c r="AH156" s="233"/>
      <c r="AI156" s="233"/>
      <c r="AJ156" s="233"/>
      <c r="AK156" s="233"/>
      <c r="AL156" s="233"/>
      <c r="AM156" s="233"/>
      <c r="AN156" s="233"/>
      <c r="AO156" s="228"/>
      <c r="AP156" s="236" t="s">
        <v>40</v>
      </c>
      <c r="AQ156" s="236"/>
      <c r="AR156" s="236"/>
      <c r="AS156" s="236"/>
      <c r="AT156" s="236"/>
      <c r="AU156" s="236"/>
      <c r="AV156" s="236"/>
      <c r="AW156" s="236" t="s">
        <v>41</v>
      </c>
      <c r="AX156" s="236"/>
      <c r="AY156" s="236"/>
      <c r="AZ156" s="236"/>
      <c r="BA156" s="236"/>
      <c r="BB156" s="236"/>
      <c r="BC156" s="236"/>
      <c r="BD156" s="234"/>
      <c r="BE156" s="237" t="s">
        <v>42</v>
      </c>
      <c r="BF156" s="237"/>
      <c r="BG156" s="237"/>
      <c r="BH156" s="237"/>
      <c r="BI156" s="237"/>
      <c r="BJ156" s="237"/>
      <c r="BK156" s="237"/>
      <c r="BL156" s="237"/>
      <c r="BM156" s="228"/>
      <c r="BN156" s="236" t="s">
        <v>40</v>
      </c>
      <c r="BO156" s="236"/>
      <c r="BP156" s="236"/>
      <c r="BQ156" s="236"/>
      <c r="BR156" s="236"/>
      <c r="BS156" s="236"/>
      <c r="BT156" s="236"/>
      <c r="BU156" s="236" t="s">
        <v>41</v>
      </c>
      <c r="BV156" s="236"/>
      <c r="BW156" s="236"/>
      <c r="BX156" s="236"/>
      <c r="BY156" s="236"/>
      <c r="BZ156" s="236"/>
      <c r="CA156" s="236"/>
      <c r="CB156" s="234"/>
      <c r="CC156" s="237" t="s">
        <v>42</v>
      </c>
      <c r="CD156" s="237"/>
      <c r="CE156" s="237"/>
      <c r="CF156" s="237"/>
      <c r="CG156" s="237"/>
      <c r="CH156" s="237"/>
      <c r="CI156" s="237"/>
      <c r="CJ156" s="237"/>
      <c r="CK156" s="228"/>
      <c r="CL156" s="236" t="s">
        <v>40</v>
      </c>
      <c r="CM156" s="236"/>
      <c r="CN156" s="236"/>
      <c r="CO156" s="236"/>
      <c r="CP156" s="236"/>
      <c r="CQ156" s="236"/>
      <c r="CR156" s="236"/>
      <c r="CS156" s="236" t="s">
        <v>41</v>
      </c>
      <c r="CT156" s="236"/>
      <c r="CU156" s="236"/>
      <c r="CV156" s="236"/>
      <c r="CW156" s="236"/>
      <c r="CX156" s="236"/>
      <c r="CY156" s="236"/>
      <c r="CZ156" s="234"/>
      <c r="DA156" s="237" t="s">
        <v>42</v>
      </c>
      <c r="DB156" s="237"/>
      <c r="DC156" s="237"/>
      <c r="DD156" s="237"/>
      <c r="DE156" s="237"/>
      <c r="DF156" s="237"/>
      <c r="DG156" s="237"/>
      <c r="DH156" s="237"/>
      <c r="DI156" s="328"/>
      <c r="DJ156" s="328"/>
      <c r="DK156" s="328"/>
      <c r="DL156" s="328"/>
      <c r="DM156" s="328"/>
      <c r="DN156" s="328"/>
      <c r="DO156" s="328"/>
      <c r="DP156" s="328"/>
      <c r="DQ156" s="328"/>
    </row>
    <row r="157" spans="1:121" hidden="1">
      <c r="A157" s="218"/>
      <c r="B157" s="241" t="s">
        <v>82</v>
      </c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  <c r="U157" s="241"/>
      <c r="V157" s="241"/>
      <c r="W157" s="241"/>
      <c r="X157" s="241"/>
      <c r="Y157" s="241"/>
      <c r="Z157" s="241"/>
      <c r="AA157" s="241"/>
      <c r="AB157" s="241"/>
      <c r="AC157" s="241"/>
      <c r="AD157" s="241"/>
      <c r="AE157" s="241"/>
      <c r="AF157" s="241"/>
      <c r="AG157" s="241"/>
      <c r="AH157" s="241"/>
      <c r="AI157" s="241"/>
      <c r="AJ157" s="241"/>
      <c r="AK157" s="241"/>
      <c r="AL157" s="241"/>
      <c r="AM157" s="241"/>
      <c r="AN157" s="241"/>
      <c r="AO157" s="228"/>
      <c r="AP157" s="334">
        <v>0</v>
      </c>
      <c r="AQ157" s="334"/>
      <c r="AR157" s="334"/>
      <c r="AS157" s="334"/>
      <c r="AT157" s="334"/>
      <c r="AU157" s="334"/>
      <c r="AV157" s="334"/>
      <c r="AW157" s="243" t="e">
        <f>BE166</f>
        <v>#N/A</v>
      </c>
      <c r="AX157" s="243"/>
      <c r="AY157" s="243"/>
      <c r="AZ157" s="243"/>
      <c r="BA157" s="243"/>
      <c r="BB157" s="243"/>
      <c r="BC157" s="243"/>
      <c r="BD157" s="243"/>
      <c r="BE157" s="244" t="e">
        <f>AP157*AW157</f>
        <v>#N/A</v>
      </c>
      <c r="BF157" s="244"/>
      <c r="BG157" s="244"/>
      <c r="BH157" s="244"/>
      <c r="BI157" s="244"/>
      <c r="BJ157" s="244"/>
      <c r="BK157" s="244"/>
      <c r="BL157" s="244"/>
      <c r="BM157" s="228"/>
      <c r="BN157" s="334">
        <f>$H$218</f>
        <v>0.13</v>
      </c>
      <c r="BO157" s="334"/>
      <c r="BP157" s="334"/>
      <c r="BQ157" s="334"/>
      <c r="BR157" s="334"/>
      <c r="BS157" s="334"/>
      <c r="BT157" s="334"/>
      <c r="BU157" s="243" t="e">
        <f>CC166</f>
        <v>#N/A</v>
      </c>
      <c r="BV157" s="243"/>
      <c r="BW157" s="243"/>
      <c r="BX157" s="243"/>
      <c r="BY157" s="243"/>
      <c r="BZ157" s="243"/>
      <c r="CA157" s="243"/>
      <c r="CB157" s="243"/>
      <c r="CC157" s="244" t="e">
        <f>BN157*BU157</f>
        <v>#N/A</v>
      </c>
      <c r="CD157" s="244"/>
      <c r="CE157" s="244"/>
      <c r="CF157" s="244"/>
      <c r="CG157" s="244"/>
      <c r="CH157" s="244"/>
      <c r="CI157" s="244"/>
      <c r="CJ157" s="244"/>
      <c r="CK157" s="228"/>
      <c r="CL157" s="334">
        <f>$H$218</f>
        <v>0.13</v>
      </c>
      <c r="CM157" s="334"/>
      <c r="CN157" s="334"/>
      <c r="CO157" s="334"/>
      <c r="CP157" s="334"/>
      <c r="CQ157" s="334"/>
      <c r="CR157" s="334"/>
      <c r="CS157" s="243" t="e">
        <f>DA166</f>
        <v>#N/A</v>
      </c>
      <c r="CT157" s="243"/>
      <c r="CU157" s="243"/>
      <c r="CV157" s="243"/>
      <c r="CW157" s="243"/>
      <c r="CX157" s="243"/>
      <c r="CY157" s="243"/>
      <c r="CZ157" s="243"/>
      <c r="DA157" s="244" t="e">
        <f>CL157*CS157</f>
        <v>#N/A</v>
      </c>
      <c r="DB157" s="244"/>
      <c r="DC157" s="244"/>
      <c r="DD157" s="244"/>
      <c r="DE157" s="244"/>
      <c r="DF157" s="244"/>
      <c r="DG157" s="244"/>
      <c r="DH157" s="244"/>
      <c r="DI157" s="328"/>
      <c r="DJ157" s="328"/>
      <c r="DK157" s="328"/>
      <c r="DL157" s="328"/>
      <c r="DM157" s="328"/>
      <c r="DN157" s="328"/>
      <c r="DO157" s="328"/>
      <c r="DP157" s="328"/>
      <c r="DQ157" s="328"/>
    </row>
    <row r="158" spans="1:121" hidden="1">
      <c r="A158" s="218"/>
      <c r="B158" s="247" t="s">
        <v>73</v>
      </c>
      <c r="C158" s="247"/>
      <c r="D158" s="247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  <c r="AG158" s="247"/>
      <c r="AH158" s="247"/>
      <c r="AI158" s="247"/>
      <c r="AJ158" s="247"/>
      <c r="AK158" s="247"/>
      <c r="AL158" s="247"/>
      <c r="AM158" s="247"/>
      <c r="AN158" s="247"/>
      <c r="AO158" s="228"/>
      <c r="AP158" s="335">
        <v>0.15</v>
      </c>
      <c r="AQ158" s="335"/>
      <c r="AR158" s="335"/>
      <c r="AS158" s="335"/>
      <c r="AT158" s="335"/>
      <c r="AU158" s="335"/>
      <c r="AV158" s="335"/>
      <c r="AW158" s="249" t="e">
        <f>BE166</f>
        <v>#N/A</v>
      </c>
      <c r="AX158" s="249"/>
      <c r="AY158" s="249"/>
      <c r="AZ158" s="249"/>
      <c r="BA158" s="249"/>
      <c r="BB158" s="249"/>
      <c r="BC158" s="249"/>
      <c r="BD158" s="249"/>
      <c r="BE158" s="250" t="e">
        <f>AP158*AW158</f>
        <v>#N/A</v>
      </c>
      <c r="BF158" s="250"/>
      <c r="BG158" s="250"/>
      <c r="BH158" s="250"/>
      <c r="BI158" s="250"/>
      <c r="BJ158" s="250"/>
      <c r="BK158" s="250"/>
      <c r="BL158" s="250"/>
      <c r="BM158" s="228"/>
      <c r="BN158" s="335">
        <v>0.15</v>
      </c>
      <c r="BO158" s="335"/>
      <c r="BP158" s="335"/>
      <c r="BQ158" s="335"/>
      <c r="BR158" s="335"/>
      <c r="BS158" s="335"/>
      <c r="BT158" s="335"/>
      <c r="BU158" s="249" t="e">
        <f>CC166</f>
        <v>#N/A</v>
      </c>
      <c r="BV158" s="249"/>
      <c r="BW158" s="249"/>
      <c r="BX158" s="249"/>
      <c r="BY158" s="249"/>
      <c r="BZ158" s="249"/>
      <c r="CA158" s="249"/>
      <c r="CB158" s="249"/>
      <c r="CC158" s="250" t="e">
        <f>BN158*BU158</f>
        <v>#N/A</v>
      </c>
      <c r="CD158" s="250"/>
      <c r="CE158" s="250"/>
      <c r="CF158" s="250"/>
      <c r="CG158" s="250"/>
      <c r="CH158" s="250"/>
      <c r="CI158" s="250"/>
      <c r="CJ158" s="250"/>
      <c r="CK158" s="228"/>
      <c r="CL158" s="335">
        <v>0.15</v>
      </c>
      <c r="CM158" s="335"/>
      <c r="CN158" s="335"/>
      <c r="CO158" s="335"/>
      <c r="CP158" s="335"/>
      <c r="CQ158" s="335"/>
      <c r="CR158" s="335"/>
      <c r="CS158" s="249" t="e">
        <f>DA166</f>
        <v>#N/A</v>
      </c>
      <c r="CT158" s="249"/>
      <c r="CU158" s="249"/>
      <c r="CV158" s="249"/>
      <c r="CW158" s="249"/>
      <c r="CX158" s="249"/>
      <c r="CY158" s="249"/>
      <c r="CZ158" s="249"/>
      <c r="DA158" s="250" t="e">
        <f>CL158*CS158</f>
        <v>#N/A</v>
      </c>
      <c r="DB158" s="250"/>
      <c r="DC158" s="250"/>
      <c r="DD158" s="250"/>
      <c r="DE158" s="250"/>
      <c r="DF158" s="250"/>
      <c r="DG158" s="250"/>
      <c r="DH158" s="250"/>
      <c r="DI158" s="328"/>
      <c r="DJ158" s="328"/>
      <c r="DK158" s="328"/>
      <c r="DL158" s="328"/>
      <c r="DM158" s="328"/>
      <c r="DN158" s="328"/>
      <c r="DO158" s="328"/>
      <c r="DP158" s="328"/>
      <c r="DQ158" s="328"/>
    </row>
    <row r="159" spans="1:121" hidden="1">
      <c r="A159" s="218"/>
      <c r="B159" s="241" t="s">
        <v>74</v>
      </c>
      <c r="C159" s="241"/>
      <c r="D159" s="241"/>
      <c r="E159" s="241"/>
      <c r="F159" s="241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41"/>
      <c r="X159" s="241"/>
      <c r="Y159" s="241"/>
      <c r="Z159" s="241"/>
      <c r="AA159" s="241"/>
      <c r="AB159" s="241"/>
      <c r="AC159" s="241"/>
      <c r="AD159" s="241"/>
      <c r="AE159" s="241"/>
      <c r="AF159" s="241"/>
      <c r="AG159" s="241"/>
      <c r="AH159" s="241"/>
      <c r="AI159" s="241"/>
      <c r="AJ159" s="241"/>
      <c r="AK159" s="241"/>
      <c r="AL159" s="241"/>
      <c r="AM159" s="241"/>
      <c r="AN159" s="241"/>
      <c r="AO159" s="228"/>
      <c r="AP159" s="334">
        <v>0</v>
      </c>
      <c r="AQ159" s="334"/>
      <c r="AR159" s="334"/>
      <c r="AS159" s="334"/>
      <c r="AT159" s="334"/>
      <c r="AU159" s="334"/>
      <c r="AV159" s="334"/>
      <c r="AW159" s="243" t="e">
        <f>BE166</f>
        <v>#N/A</v>
      </c>
      <c r="AX159" s="243"/>
      <c r="AY159" s="243"/>
      <c r="AZ159" s="243"/>
      <c r="BA159" s="243"/>
      <c r="BB159" s="243"/>
      <c r="BC159" s="243"/>
      <c r="BD159" s="243"/>
      <c r="BE159" s="244" t="e">
        <f>AP159*AW159</f>
        <v>#N/A</v>
      </c>
      <c r="BF159" s="244"/>
      <c r="BG159" s="244"/>
      <c r="BH159" s="244"/>
      <c r="BI159" s="244"/>
      <c r="BJ159" s="244"/>
      <c r="BK159" s="244"/>
      <c r="BL159" s="244"/>
      <c r="BM159" s="228"/>
      <c r="BN159" s="334">
        <v>0</v>
      </c>
      <c r="BO159" s="334"/>
      <c r="BP159" s="334"/>
      <c r="BQ159" s="334"/>
      <c r="BR159" s="334"/>
      <c r="BS159" s="334"/>
      <c r="BT159" s="334"/>
      <c r="BU159" s="243" t="e">
        <f>CC166</f>
        <v>#N/A</v>
      </c>
      <c r="BV159" s="243"/>
      <c r="BW159" s="243"/>
      <c r="BX159" s="243"/>
      <c r="BY159" s="243"/>
      <c r="BZ159" s="243"/>
      <c r="CA159" s="243"/>
      <c r="CB159" s="243"/>
      <c r="CC159" s="244" t="e">
        <f>BN159*BU159</f>
        <v>#N/A</v>
      </c>
      <c r="CD159" s="244"/>
      <c r="CE159" s="244"/>
      <c r="CF159" s="244"/>
      <c r="CG159" s="244"/>
      <c r="CH159" s="244"/>
      <c r="CI159" s="244"/>
      <c r="CJ159" s="244"/>
      <c r="CK159" s="228"/>
      <c r="CL159" s="334">
        <v>0.185</v>
      </c>
      <c r="CM159" s="334"/>
      <c r="CN159" s="334"/>
      <c r="CO159" s="334"/>
      <c r="CP159" s="334"/>
      <c r="CQ159" s="334"/>
      <c r="CR159" s="334"/>
      <c r="CS159" s="243" t="e">
        <f>DA166</f>
        <v>#N/A</v>
      </c>
      <c r="CT159" s="243"/>
      <c r="CU159" s="243"/>
      <c r="CV159" s="243"/>
      <c r="CW159" s="243"/>
      <c r="CX159" s="243"/>
      <c r="CY159" s="243"/>
      <c r="CZ159" s="243"/>
      <c r="DA159" s="244" t="e">
        <f>CL159*CS159</f>
        <v>#N/A</v>
      </c>
      <c r="DB159" s="244"/>
      <c r="DC159" s="244"/>
      <c r="DD159" s="244"/>
      <c r="DE159" s="244"/>
      <c r="DF159" s="244"/>
      <c r="DG159" s="244"/>
      <c r="DH159" s="244"/>
      <c r="DI159" s="328"/>
      <c r="DJ159" s="328"/>
      <c r="DK159" s="328"/>
      <c r="DL159" s="328"/>
      <c r="DM159" s="328"/>
      <c r="DN159" s="328"/>
      <c r="DO159" s="328"/>
      <c r="DP159" s="328"/>
      <c r="DQ159" s="328"/>
    </row>
    <row r="160" spans="1:121" hidden="1">
      <c r="A160" s="218"/>
      <c r="B160" s="251" t="s">
        <v>75</v>
      </c>
      <c r="C160" s="251"/>
      <c r="D160" s="251"/>
      <c r="E160" s="251"/>
      <c r="F160" s="251"/>
      <c r="G160" s="251"/>
      <c r="H160" s="251"/>
      <c r="I160" s="251"/>
      <c r="J160" s="251"/>
      <c r="K160" s="251"/>
      <c r="L160" s="251"/>
      <c r="M160" s="251"/>
      <c r="N160" s="251"/>
      <c r="O160" s="251"/>
      <c r="P160" s="251"/>
      <c r="Q160" s="251"/>
      <c r="R160" s="251"/>
      <c r="S160" s="251"/>
      <c r="T160" s="251"/>
      <c r="U160" s="251"/>
      <c r="V160" s="251"/>
      <c r="W160" s="251"/>
      <c r="X160" s="251"/>
      <c r="Y160" s="251"/>
      <c r="Z160" s="251"/>
      <c r="AA160" s="251"/>
      <c r="AB160" s="251"/>
      <c r="AC160" s="251"/>
      <c r="AD160" s="251"/>
      <c r="AE160" s="251"/>
      <c r="AF160" s="251"/>
      <c r="AG160" s="251"/>
      <c r="AH160" s="251"/>
      <c r="AI160" s="251"/>
      <c r="AJ160" s="251"/>
      <c r="AK160" s="251"/>
      <c r="AL160" s="251"/>
      <c r="AM160" s="251"/>
      <c r="AN160" s="251"/>
      <c r="AO160" s="228"/>
      <c r="AP160" s="254"/>
      <c r="AQ160" s="254"/>
      <c r="AR160" s="254"/>
      <c r="AS160" s="254"/>
      <c r="AT160" s="254"/>
      <c r="AU160" s="254"/>
      <c r="AV160" s="254"/>
      <c r="AW160" s="254"/>
      <c r="AX160" s="254"/>
      <c r="AY160" s="254"/>
      <c r="AZ160" s="254"/>
      <c r="BA160" s="254"/>
      <c r="BB160" s="254"/>
      <c r="BC160" s="254"/>
      <c r="BD160" s="254"/>
      <c r="BE160" s="336" t="e">
        <f>BE163-SUM(BE157:BL159)</f>
        <v>#N/A</v>
      </c>
      <c r="BF160" s="336"/>
      <c r="BG160" s="336"/>
      <c r="BH160" s="336"/>
      <c r="BI160" s="336"/>
      <c r="BJ160" s="336"/>
      <c r="BK160" s="336"/>
      <c r="BL160" s="336"/>
      <c r="BM160" s="228"/>
      <c r="BN160" s="254"/>
      <c r="BO160" s="254"/>
      <c r="BP160" s="254"/>
      <c r="BQ160" s="254"/>
      <c r="BR160" s="254"/>
      <c r="BS160" s="254"/>
      <c r="BT160" s="254"/>
      <c r="BU160" s="254"/>
      <c r="BV160" s="254"/>
      <c r="BW160" s="254"/>
      <c r="BX160" s="254"/>
      <c r="BY160" s="254"/>
      <c r="BZ160" s="254"/>
      <c r="CA160" s="254"/>
      <c r="CB160" s="254"/>
      <c r="CC160" s="336" t="e">
        <f>CC163-SUM(CC157:CJ159)</f>
        <v>#N/A</v>
      </c>
      <c r="CD160" s="336"/>
      <c r="CE160" s="336"/>
      <c r="CF160" s="336"/>
      <c r="CG160" s="336"/>
      <c r="CH160" s="336"/>
      <c r="CI160" s="336"/>
      <c r="CJ160" s="336"/>
      <c r="CK160" s="228"/>
      <c r="CL160" s="254"/>
      <c r="CM160" s="254"/>
      <c r="CN160" s="254"/>
      <c r="CO160" s="254"/>
      <c r="CP160" s="254"/>
      <c r="CQ160" s="254"/>
      <c r="CR160" s="254"/>
      <c r="CS160" s="254"/>
      <c r="CT160" s="254"/>
      <c r="CU160" s="254"/>
      <c r="CV160" s="254"/>
      <c r="CW160" s="254"/>
      <c r="CX160" s="254"/>
      <c r="CY160" s="254"/>
      <c r="CZ160" s="254"/>
      <c r="DA160" s="336" t="e">
        <f>DA163-SUM(DA157:DH159)</f>
        <v>#N/A</v>
      </c>
      <c r="DB160" s="336"/>
      <c r="DC160" s="336"/>
      <c r="DD160" s="336"/>
      <c r="DE160" s="336"/>
      <c r="DF160" s="336"/>
      <c r="DG160" s="336"/>
      <c r="DH160" s="336"/>
      <c r="DI160" s="328"/>
      <c r="DJ160" s="328"/>
      <c r="DK160" s="328"/>
      <c r="DL160" s="328"/>
      <c r="DM160" s="328"/>
      <c r="DN160" s="328"/>
      <c r="DO160" s="328"/>
      <c r="DP160" s="328"/>
      <c r="DQ160" s="328"/>
    </row>
    <row r="161" spans="1:121" hidden="1">
      <c r="A161" s="218"/>
      <c r="B161" s="226" t="s">
        <v>76</v>
      </c>
      <c r="C161" s="226"/>
      <c r="D161" s="241"/>
      <c r="E161" s="241"/>
      <c r="F161" s="241"/>
      <c r="G161" s="241"/>
      <c r="H161" s="241"/>
      <c r="I161" s="241"/>
      <c r="J161" s="241"/>
      <c r="K161" s="241"/>
      <c r="L161" s="241"/>
      <c r="M161" s="241"/>
      <c r="N161" s="241"/>
      <c r="O161" s="241"/>
      <c r="P161" s="241"/>
      <c r="Q161" s="241"/>
      <c r="R161" s="241"/>
      <c r="S161" s="241"/>
      <c r="T161" s="241"/>
      <c r="U161" s="241"/>
      <c r="V161" s="241"/>
      <c r="W161" s="241"/>
      <c r="X161" s="241"/>
      <c r="Y161" s="241"/>
      <c r="Z161" s="241"/>
      <c r="AA161" s="241"/>
      <c r="AB161" s="241"/>
      <c r="AC161" s="241"/>
      <c r="AD161" s="241"/>
      <c r="AE161" s="241"/>
      <c r="AF161" s="241"/>
      <c r="AG161" s="241"/>
      <c r="AH161" s="241"/>
      <c r="AI161" s="241"/>
      <c r="AJ161" s="241"/>
      <c r="AK161" s="241"/>
      <c r="AL161" s="241"/>
      <c r="AM161" s="241"/>
      <c r="AN161" s="241" t="s">
        <v>45</v>
      </c>
      <c r="AO161" s="228"/>
      <c r="AP161" s="334"/>
      <c r="AQ161" s="334"/>
      <c r="AR161" s="334"/>
      <c r="AS161" s="334"/>
      <c r="AT161" s="334"/>
      <c r="AU161" s="334"/>
      <c r="AV161" s="334"/>
      <c r="AW161" s="243"/>
      <c r="AX161" s="243"/>
      <c r="AY161" s="243"/>
      <c r="AZ161" s="243"/>
      <c r="BA161" s="243"/>
      <c r="BB161" s="243"/>
      <c r="BC161" s="243"/>
      <c r="BD161" s="243"/>
      <c r="BE161" s="244" t="e">
        <f>SUM(BE157:BE160)</f>
        <v>#N/A</v>
      </c>
      <c r="BF161" s="244"/>
      <c r="BG161" s="244"/>
      <c r="BH161" s="244"/>
      <c r="BI161" s="244"/>
      <c r="BJ161" s="244"/>
      <c r="BK161" s="244"/>
      <c r="BL161" s="244"/>
      <c r="BM161" s="228"/>
      <c r="BN161" s="334"/>
      <c r="BO161" s="334"/>
      <c r="BP161" s="334"/>
      <c r="BQ161" s="334"/>
      <c r="BR161" s="334"/>
      <c r="BS161" s="334"/>
      <c r="BT161" s="334"/>
      <c r="BU161" s="243"/>
      <c r="BV161" s="243"/>
      <c r="BW161" s="243"/>
      <c r="BX161" s="243"/>
      <c r="BY161" s="243"/>
      <c r="BZ161" s="243"/>
      <c r="CA161" s="243"/>
      <c r="CB161" s="243"/>
      <c r="CC161" s="244" t="e">
        <f>SUM(CC157:CC160)</f>
        <v>#N/A</v>
      </c>
      <c r="CD161" s="244"/>
      <c r="CE161" s="244"/>
      <c r="CF161" s="244"/>
      <c r="CG161" s="244"/>
      <c r="CH161" s="244"/>
      <c r="CI161" s="244"/>
      <c r="CJ161" s="244"/>
      <c r="CK161" s="228"/>
      <c r="CL161" s="334"/>
      <c r="CM161" s="334"/>
      <c r="CN161" s="334"/>
      <c r="CO161" s="334"/>
      <c r="CP161" s="334"/>
      <c r="CQ161" s="334"/>
      <c r="CR161" s="334"/>
      <c r="CS161" s="243"/>
      <c r="CT161" s="243"/>
      <c r="CU161" s="243"/>
      <c r="CV161" s="243"/>
      <c r="CW161" s="243"/>
      <c r="CX161" s="243"/>
      <c r="CY161" s="243"/>
      <c r="CZ161" s="243"/>
      <c r="DA161" s="244" t="e">
        <f>SUM(DA157:DA160)</f>
        <v>#N/A</v>
      </c>
      <c r="DB161" s="244"/>
      <c r="DC161" s="244"/>
      <c r="DD161" s="244"/>
      <c r="DE161" s="244"/>
      <c r="DF161" s="244"/>
      <c r="DG161" s="244"/>
      <c r="DH161" s="244"/>
      <c r="DI161" s="328"/>
      <c r="DJ161" s="328"/>
      <c r="DK161" s="328"/>
      <c r="DL161" s="328"/>
      <c r="DM161" s="328"/>
      <c r="DN161" s="328"/>
      <c r="DO161" s="328"/>
      <c r="DP161" s="328"/>
      <c r="DQ161" s="328"/>
    </row>
    <row r="162" spans="1:121" hidden="1">
      <c r="A162" s="218"/>
      <c r="B162" s="241"/>
      <c r="C162" s="241"/>
      <c r="D162" s="241"/>
      <c r="E162" s="241"/>
      <c r="F162" s="241"/>
      <c r="G162" s="241"/>
      <c r="H162" s="241"/>
      <c r="I162" s="241"/>
      <c r="J162" s="241"/>
      <c r="K162" s="241"/>
      <c r="L162" s="241"/>
      <c r="M162" s="241"/>
      <c r="N162" s="241"/>
      <c r="O162" s="241"/>
      <c r="P162" s="241"/>
      <c r="Q162" s="241"/>
      <c r="R162" s="241"/>
      <c r="S162" s="241"/>
      <c r="T162" s="241"/>
      <c r="U162" s="241"/>
      <c r="V162" s="241"/>
      <c r="W162" s="241"/>
      <c r="X162" s="241"/>
      <c r="Y162" s="241"/>
      <c r="Z162" s="241"/>
      <c r="AA162" s="241"/>
      <c r="AB162" s="241"/>
      <c r="AC162" s="241"/>
      <c r="AD162" s="241"/>
      <c r="AE162" s="241"/>
      <c r="AF162" s="241"/>
      <c r="AG162" s="241"/>
      <c r="AH162" s="241"/>
      <c r="AI162" s="241"/>
      <c r="AJ162" s="241"/>
      <c r="AK162" s="241"/>
      <c r="AL162" s="241"/>
      <c r="AM162" s="241"/>
      <c r="AN162" s="241"/>
      <c r="AO162" s="228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228"/>
      <c r="BF162" s="228"/>
      <c r="BG162" s="228"/>
      <c r="BH162" s="228"/>
      <c r="BI162" s="228"/>
      <c r="BJ162" s="228"/>
      <c r="BK162" s="228"/>
      <c r="BL162" s="228"/>
      <c r="BM162" s="228"/>
      <c r="BN162" s="303"/>
      <c r="BO162" s="303"/>
      <c r="BP162" s="303"/>
      <c r="BQ162" s="303"/>
      <c r="BR162" s="303"/>
      <c r="BS162" s="303"/>
      <c r="BT162" s="303"/>
      <c r="BU162" s="303"/>
      <c r="BV162" s="303"/>
      <c r="BW162" s="303"/>
      <c r="BX162" s="303"/>
      <c r="BY162" s="303"/>
      <c r="BZ162" s="303"/>
      <c r="CA162" s="303"/>
      <c r="CB162" s="303"/>
      <c r="CC162" s="228"/>
      <c r="CD162" s="228"/>
      <c r="CE162" s="228"/>
      <c r="CF162" s="228"/>
      <c r="CG162" s="228"/>
      <c r="CH162" s="228"/>
      <c r="CI162" s="228"/>
      <c r="CJ162" s="228"/>
      <c r="CK162" s="228"/>
      <c r="CL162" s="303"/>
      <c r="CM162" s="303"/>
      <c r="CN162" s="303"/>
      <c r="CO162" s="303"/>
      <c r="CP162" s="303"/>
      <c r="CQ162" s="303"/>
      <c r="CR162" s="303"/>
      <c r="CS162" s="303"/>
      <c r="CT162" s="303"/>
      <c r="CU162" s="303"/>
      <c r="CV162" s="303"/>
      <c r="CW162" s="303"/>
      <c r="CX162" s="303"/>
      <c r="CY162" s="303"/>
      <c r="CZ162" s="303"/>
      <c r="DA162" s="228"/>
      <c r="DB162" s="228"/>
      <c r="DC162" s="228"/>
      <c r="DD162" s="228"/>
      <c r="DE162" s="228"/>
      <c r="DF162" s="228"/>
      <c r="DG162" s="228"/>
      <c r="DH162" s="228"/>
      <c r="DI162" s="328"/>
      <c r="DJ162" s="328"/>
      <c r="DK162" s="328"/>
      <c r="DL162" s="328"/>
      <c r="DM162" s="328"/>
      <c r="DN162" s="328"/>
      <c r="DO162" s="328"/>
      <c r="DP162" s="328"/>
      <c r="DQ162" s="328"/>
    </row>
    <row r="163" spans="1:121" hidden="1">
      <c r="A163" s="218"/>
      <c r="B163" s="241" t="s">
        <v>77</v>
      </c>
      <c r="C163" s="241"/>
      <c r="D163" s="241"/>
      <c r="E163" s="241"/>
      <c r="F163" s="241"/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  <c r="S163" s="241"/>
      <c r="T163" s="241"/>
      <c r="U163" s="241"/>
      <c r="V163" s="241"/>
      <c r="W163" s="241"/>
      <c r="X163" s="241"/>
      <c r="Y163" s="241"/>
      <c r="Z163" s="241"/>
      <c r="AA163" s="241"/>
      <c r="AB163" s="241"/>
      <c r="AC163" s="241"/>
      <c r="AD163" s="241"/>
      <c r="AE163" s="241"/>
      <c r="AF163" s="241"/>
      <c r="AG163" s="241"/>
      <c r="AH163" s="241"/>
      <c r="AI163" s="241"/>
      <c r="AJ163" s="241"/>
      <c r="AK163" s="241"/>
      <c r="AL163" s="241"/>
      <c r="AM163" s="241"/>
      <c r="AN163" s="241"/>
      <c r="AO163" s="228"/>
      <c r="AP163" s="334">
        <v>1</v>
      </c>
      <c r="AQ163" s="334"/>
      <c r="AR163" s="334"/>
      <c r="AS163" s="334"/>
      <c r="AT163" s="334"/>
      <c r="AU163" s="334"/>
      <c r="AV163" s="334"/>
      <c r="AW163" s="243"/>
      <c r="AX163" s="243"/>
      <c r="AY163" s="243"/>
      <c r="AZ163" s="243"/>
      <c r="BA163" s="243"/>
      <c r="BB163" s="243"/>
      <c r="BC163" s="243"/>
      <c r="BD163" s="243"/>
      <c r="BE163" s="244" t="e">
        <f>DK70</f>
        <v>#N/A</v>
      </c>
      <c r="BF163" s="244"/>
      <c r="BG163" s="244"/>
      <c r="BH163" s="244"/>
      <c r="BI163" s="244"/>
      <c r="BJ163" s="244"/>
      <c r="BK163" s="244"/>
      <c r="BL163" s="244"/>
      <c r="BM163" s="228"/>
      <c r="BN163" s="334">
        <v>1</v>
      </c>
      <c r="BO163" s="334"/>
      <c r="BP163" s="334"/>
      <c r="BQ163" s="334"/>
      <c r="BR163" s="334"/>
      <c r="BS163" s="334"/>
      <c r="BT163" s="334"/>
      <c r="BU163" s="243"/>
      <c r="BV163" s="243"/>
      <c r="BW163" s="243"/>
      <c r="BX163" s="243"/>
      <c r="BY163" s="243"/>
      <c r="BZ163" s="243"/>
      <c r="CA163" s="243"/>
      <c r="CB163" s="243"/>
      <c r="CC163" s="244" t="e">
        <f>DK70</f>
        <v>#N/A</v>
      </c>
      <c r="CD163" s="244"/>
      <c r="CE163" s="244"/>
      <c r="CF163" s="244"/>
      <c r="CG163" s="244"/>
      <c r="CH163" s="244"/>
      <c r="CI163" s="244"/>
      <c r="CJ163" s="244"/>
      <c r="CK163" s="228"/>
      <c r="CL163" s="334">
        <v>1</v>
      </c>
      <c r="CM163" s="334"/>
      <c r="CN163" s="334"/>
      <c r="CO163" s="334"/>
      <c r="CP163" s="334"/>
      <c r="CQ163" s="334"/>
      <c r="CR163" s="334"/>
      <c r="CS163" s="243"/>
      <c r="CT163" s="243"/>
      <c r="CU163" s="243"/>
      <c r="CV163" s="243"/>
      <c r="CW163" s="243"/>
      <c r="CX163" s="243"/>
      <c r="CY163" s="243"/>
      <c r="CZ163" s="243"/>
      <c r="DA163" s="244" t="e">
        <f>DK70</f>
        <v>#N/A</v>
      </c>
      <c r="DB163" s="244"/>
      <c r="DC163" s="244"/>
      <c r="DD163" s="244"/>
      <c r="DE163" s="244"/>
      <c r="DF163" s="244"/>
      <c r="DG163" s="244"/>
      <c r="DH163" s="244"/>
      <c r="DI163" s="328"/>
      <c r="DJ163" s="328"/>
      <c r="DK163" s="328"/>
      <c r="DL163" s="328"/>
      <c r="DM163" s="328"/>
      <c r="DN163" s="328"/>
      <c r="DO163" s="328"/>
      <c r="DP163" s="328"/>
      <c r="DQ163" s="328"/>
    </row>
    <row r="164" spans="1:121" hidden="1">
      <c r="A164" s="218"/>
      <c r="B164" s="247" t="s">
        <v>78</v>
      </c>
      <c r="C164" s="247"/>
      <c r="D164" s="247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7"/>
      <c r="AE164" s="247"/>
      <c r="AF164" s="247"/>
      <c r="AG164" s="247"/>
      <c r="AH164" s="247"/>
      <c r="AI164" s="247"/>
      <c r="AJ164" s="247"/>
      <c r="AK164" s="247"/>
      <c r="AL164" s="247"/>
      <c r="AM164" s="247"/>
      <c r="AN164" s="247"/>
      <c r="AO164" s="228"/>
      <c r="AP164" s="335"/>
      <c r="AQ164" s="335"/>
      <c r="AR164" s="335"/>
      <c r="AS164" s="335"/>
      <c r="AT164" s="335"/>
      <c r="AU164" s="335"/>
      <c r="AV164" s="335"/>
      <c r="AW164" s="249"/>
      <c r="AX164" s="249"/>
      <c r="AY164" s="249"/>
      <c r="AZ164" s="249"/>
      <c r="BA164" s="249"/>
      <c r="BB164" s="249"/>
      <c r="BC164" s="249"/>
      <c r="BD164" s="249"/>
      <c r="BE164" s="250" t="e">
        <f>BE163*1/(1+(AP157)*(1-AP165))</f>
        <v>#N/A</v>
      </c>
      <c r="BF164" s="250"/>
      <c r="BG164" s="250"/>
      <c r="BH164" s="250"/>
      <c r="BI164" s="250"/>
      <c r="BJ164" s="250"/>
      <c r="BK164" s="250"/>
      <c r="BL164" s="250"/>
      <c r="BM164" s="228"/>
      <c r="BN164" s="335"/>
      <c r="BO164" s="335"/>
      <c r="BP164" s="335"/>
      <c r="BQ164" s="335"/>
      <c r="BR164" s="335"/>
      <c r="BS164" s="335"/>
      <c r="BT164" s="335"/>
      <c r="BU164" s="249"/>
      <c r="BV164" s="249"/>
      <c r="BW164" s="249"/>
      <c r="BX164" s="249"/>
      <c r="BY164" s="249"/>
      <c r="BZ164" s="249"/>
      <c r="CA164" s="249"/>
      <c r="CB164" s="249"/>
      <c r="CC164" s="250" t="e">
        <f>CC163*1/(1+(BN157)*(1-BN165))</f>
        <v>#N/A</v>
      </c>
      <c r="CD164" s="250"/>
      <c r="CE164" s="250"/>
      <c r="CF164" s="250"/>
      <c r="CG164" s="250"/>
      <c r="CH164" s="250"/>
      <c r="CI164" s="250"/>
      <c r="CJ164" s="250"/>
      <c r="CK164" s="228"/>
      <c r="CL164" s="335"/>
      <c r="CM164" s="335"/>
      <c r="CN164" s="335"/>
      <c r="CO164" s="335"/>
      <c r="CP164" s="335"/>
      <c r="CQ164" s="335"/>
      <c r="CR164" s="335"/>
      <c r="CS164" s="249"/>
      <c r="CT164" s="249"/>
      <c r="CU164" s="249"/>
      <c r="CV164" s="249"/>
      <c r="CW164" s="249"/>
      <c r="CX164" s="249"/>
      <c r="CY164" s="249"/>
      <c r="CZ164" s="249"/>
      <c r="DA164" s="250" t="e">
        <f>DA163*1/(1+(CL157)*(1-CL165))</f>
        <v>#N/A</v>
      </c>
      <c r="DB164" s="250"/>
      <c r="DC164" s="250"/>
      <c r="DD164" s="250"/>
      <c r="DE164" s="250"/>
      <c r="DF164" s="250"/>
      <c r="DG164" s="250"/>
      <c r="DH164" s="250"/>
      <c r="DI164" s="328"/>
      <c r="DJ164" s="328"/>
      <c r="DK164" s="328"/>
      <c r="DL164" s="328"/>
      <c r="DM164" s="328"/>
      <c r="DN164" s="328"/>
      <c r="DO164" s="328"/>
      <c r="DP164" s="328"/>
      <c r="DQ164" s="328"/>
    </row>
    <row r="165" spans="1:121" hidden="1">
      <c r="A165" s="218"/>
      <c r="B165" s="241" t="s">
        <v>61</v>
      </c>
      <c r="C165" s="241"/>
      <c r="D165" s="241"/>
      <c r="E165" s="241"/>
      <c r="F165" s="241"/>
      <c r="G165" s="241"/>
      <c r="H165" s="241"/>
      <c r="I165" s="241"/>
      <c r="J165" s="241"/>
      <c r="K165" s="241"/>
      <c r="L165" s="241"/>
      <c r="M165" s="241"/>
      <c r="N165" s="241"/>
      <c r="O165" s="241"/>
      <c r="P165" s="241"/>
      <c r="Q165" s="241"/>
      <c r="R165" s="241"/>
      <c r="S165" s="241"/>
      <c r="T165" s="241"/>
      <c r="U165" s="241"/>
      <c r="V165" s="241"/>
      <c r="W165" s="241"/>
      <c r="X165" s="241"/>
      <c r="Y165" s="241"/>
      <c r="Z165" s="241"/>
      <c r="AA165" s="241"/>
      <c r="AB165" s="241"/>
      <c r="AC165" s="241"/>
      <c r="AD165" s="241"/>
      <c r="AE165" s="241"/>
      <c r="AF165" s="241"/>
      <c r="AG165" s="241"/>
      <c r="AH165" s="241"/>
      <c r="AI165" s="241"/>
      <c r="AJ165" s="241"/>
      <c r="AK165" s="241"/>
      <c r="AL165" s="241"/>
      <c r="AM165" s="241"/>
      <c r="AN165" s="241"/>
      <c r="AO165" s="228"/>
      <c r="AP165" s="334">
        <v>0.1</v>
      </c>
      <c r="AQ165" s="334"/>
      <c r="AR165" s="334"/>
      <c r="AS165" s="334"/>
      <c r="AT165" s="334"/>
      <c r="AU165" s="334"/>
      <c r="AV165" s="334"/>
      <c r="AW165" s="243" t="e">
        <f>BE164</f>
        <v>#N/A</v>
      </c>
      <c r="AX165" s="243"/>
      <c r="AY165" s="243"/>
      <c r="AZ165" s="243"/>
      <c r="BA165" s="243"/>
      <c r="BB165" s="243"/>
      <c r="BC165" s="243"/>
      <c r="BD165" s="243"/>
      <c r="BE165" s="244" t="e">
        <f>BE164*$AP165</f>
        <v>#N/A</v>
      </c>
      <c r="BF165" s="244"/>
      <c r="BG165" s="244"/>
      <c r="BH165" s="244"/>
      <c r="BI165" s="244"/>
      <c r="BJ165" s="244"/>
      <c r="BK165" s="244"/>
      <c r="BL165" s="244"/>
      <c r="BM165" s="228"/>
      <c r="BN165" s="334">
        <v>0.1</v>
      </c>
      <c r="BO165" s="334"/>
      <c r="BP165" s="334"/>
      <c r="BQ165" s="334"/>
      <c r="BR165" s="334"/>
      <c r="BS165" s="334"/>
      <c r="BT165" s="334"/>
      <c r="BU165" s="243" t="e">
        <f>CC164</f>
        <v>#N/A</v>
      </c>
      <c r="BV165" s="243"/>
      <c r="BW165" s="243"/>
      <c r="BX165" s="243"/>
      <c r="BY165" s="243"/>
      <c r="BZ165" s="243"/>
      <c r="CA165" s="243"/>
      <c r="CB165" s="243"/>
      <c r="CC165" s="244" t="e">
        <f>CC164*$AP165</f>
        <v>#N/A</v>
      </c>
      <c r="CD165" s="244"/>
      <c r="CE165" s="244"/>
      <c r="CF165" s="244"/>
      <c r="CG165" s="244"/>
      <c r="CH165" s="244"/>
      <c r="CI165" s="244"/>
      <c r="CJ165" s="244"/>
      <c r="CK165" s="228"/>
      <c r="CL165" s="334">
        <v>0.1</v>
      </c>
      <c r="CM165" s="334"/>
      <c r="CN165" s="334"/>
      <c r="CO165" s="334"/>
      <c r="CP165" s="334"/>
      <c r="CQ165" s="334"/>
      <c r="CR165" s="334"/>
      <c r="CS165" s="243" t="e">
        <f>DA164</f>
        <v>#N/A</v>
      </c>
      <c r="CT165" s="243"/>
      <c r="CU165" s="243"/>
      <c r="CV165" s="243"/>
      <c r="CW165" s="243"/>
      <c r="CX165" s="243"/>
      <c r="CY165" s="243"/>
      <c r="CZ165" s="243"/>
      <c r="DA165" s="244" t="e">
        <f>DA164*$AP165</f>
        <v>#N/A</v>
      </c>
      <c r="DB165" s="244"/>
      <c r="DC165" s="244"/>
      <c r="DD165" s="244"/>
      <c r="DE165" s="244"/>
      <c r="DF165" s="244"/>
      <c r="DG165" s="244"/>
      <c r="DH165" s="244"/>
      <c r="DI165" s="328"/>
      <c r="DJ165" s="328"/>
      <c r="DK165" s="328"/>
      <c r="DL165" s="328"/>
      <c r="DM165" s="328"/>
      <c r="DN165" s="328"/>
      <c r="DO165" s="328"/>
      <c r="DP165" s="328"/>
      <c r="DQ165" s="328"/>
    </row>
    <row r="166" spans="1:121" hidden="1">
      <c r="A166" s="218"/>
      <c r="B166" s="247" t="s">
        <v>79</v>
      </c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  <c r="AH166" s="247"/>
      <c r="AI166" s="247"/>
      <c r="AJ166" s="247"/>
      <c r="AK166" s="247"/>
      <c r="AL166" s="247"/>
      <c r="AM166" s="247"/>
      <c r="AN166" s="247"/>
      <c r="AO166" s="228"/>
      <c r="AP166" s="335"/>
      <c r="AQ166" s="335"/>
      <c r="AR166" s="335"/>
      <c r="AS166" s="335"/>
      <c r="AT166" s="335"/>
      <c r="AU166" s="335"/>
      <c r="AV166" s="335"/>
      <c r="AW166" s="249"/>
      <c r="AX166" s="249"/>
      <c r="AY166" s="249"/>
      <c r="AZ166" s="249"/>
      <c r="BA166" s="249"/>
      <c r="BB166" s="249"/>
      <c r="BC166" s="249"/>
      <c r="BD166" s="249"/>
      <c r="BE166" s="250" t="e">
        <f>BE164-BE165</f>
        <v>#N/A</v>
      </c>
      <c r="BF166" s="250"/>
      <c r="BG166" s="250"/>
      <c r="BH166" s="250"/>
      <c r="BI166" s="250"/>
      <c r="BJ166" s="250"/>
      <c r="BK166" s="250"/>
      <c r="BL166" s="250"/>
      <c r="BM166" s="228"/>
      <c r="BN166" s="335"/>
      <c r="BO166" s="335"/>
      <c r="BP166" s="335"/>
      <c r="BQ166" s="335"/>
      <c r="BR166" s="335"/>
      <c r="BS166" s="335"/>
      <c r="BT166" s="335"/>
      <c r="BU166" s="249"/>
      <c r="BV166" s="249"/>
      <c r="BW166" s="249"/>
      <c r="BX166" s="249"/>
      <c r="BY166" s="249"/>
      <c r="BZ166" s="249"/>
      <c r="CA166" s="249"/>
      <c r="CB166" s="249"/>
      <c r="CC166" s="250" t="e">
        <f>CC164-CC165</f>
        <v>#N/A</v>
      </c>
      <c r="CD166" s="250"/>
      <c r="CE166" s="250"/>
      <c r="CF166" s="250"/>
      <c r="CG166" s="250"/>
      <c r="CH166" s="250"/>
      <c r="CI166" s="250"/>
      <c r="CJ166" s="250"/>
      <c r="CK166" s="228"/>
      <c r="CL166" s="335"/>
      <c r="CM166" s="335"/>
      <c r="CN166" s="335"/>
      <c r="CO166" s="335"/>
      <c r="CP166" s="335"/>
      <c r="CQ166" s="335"/>
      <c r="CR166" s="335"/>
      <c r="CS166" s="249"/>
      <c r="CT166" s="249"/>
      <c r="CU166" s="249"/>
      <c r="CV166" s="249"/>
      <c r="CW166" s="249"/>
      <c r="CX166" s="249"/>
      <c r="CY166" s="249"/>
      <c r="CZ166" s="249"/>
      <c r="DA166" s="250" t="e">
        <f>DA164-DA165</f>
        <v>#N/A</v>
      </c>
      <c r="DB166" s="250"/>
      <c r="DC166" s="250"/>
      <c r="DD166" s="250"/>
      <c r="DE166" s="250"/>
      <c r="DF166" s="250"/>
      <c r="DG166" s="250"/>
      <c r="DH166" s="250"/>
      <c r="DI166" s="328"/>
      <c r="DJ166" s="328"/>
      <c r="DK166" s="328"/>
      <c r="DL166" s="328"/>
      <c r="DM166" s="328"/>
      <c r="DN166" s="328"/>
      <c r="DO166" s="328"/>
      <c r="DP166" s="328"/>
      <c r="DQ166" s="328"/>
    </row>
    <row r="167" spans="1:121" hidden="1">
      <c r="A167" s="218"/>
      <c r="B167" s="228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28"/>
      <c r="AF167" s="228"/>
      <c r="AG167" s="228"/>
      <c r="AH167" s="228"/>
      <c r="AI167" s="228"/>
      <c r="AJ167" s="228"/>
      <c r="AK167" s="228"/>
      <c r="AL167" s="228"/>
      <c r="AM167" s="228"/>
      <c r="AN167" s="228"/>
      <c r="AO167" s="228"/>
      <c r="AP167" s="228"/>
      <c r="AQ167" s="228"/>
      <c r="AR167" s="228"/>
      <c r="AS167" s="228"/>
      <c r="AT167" s="228"/>
      <c r="AU167" s="228"/>
      <c r="AV167" s="228"/>
      <c r="AW167" s="228"/>
      <c r="AX167" s="228"/>
      <c r="AY167" s="228"/>
      <c r="AZ167" s="228"/>
      <c r="BA167" s="228"/>
      <c r="BB167" s="228"/>
      <c r="BC167" s="228"/>
      <c r="BD167" s="228"/>
      <c r="BE167" s="228"/>
      <c r="BF167" s="228"/>
      <c r="BG167" s="228"/>
      <c r="BH167" s="228"/>
      <c r="BI167" s="228"/>
      <c r="BJ167" s="228"/>
      <c r="BK167" s="228"/>
      <c r="BL167" s="228"/>
      <c r="BM167" s="228"/>
      <c r="BN167" s="228"/>
      <c r="BO167" s="228"/>
      <c r="BP167" s="228"/>
      <c r="BQ167" s="228"/>
      <c r="BR167" s="228"/>
      <c r="BS167" s="228"/>
      <c r="BT167" s="228"/>
      <c r="BU167" s="228"/>
      <c r="BV167" s="228"/>
      <c r="BW167" s="228"/>
      <c r="BX167" s="228"/>
      <c r="BY167" s="228"/>
      <c r="BZ167" s="228"/>
      <c r="CA167" s="228"/>
      <c r="CB167" s="228"/>
      <c r="CC167" s="228"/>
      <c r="CD167" s="228"/>
      <c r="CE167" s="228"/>
      <c r="CF167" s="228"/>
      <c r="CG167" s="228"/>
      <c r="CH167" s="228"/>
      <c r="CI167" s="228"/>
      <c r="CJ167" s="228"/>
      <c r="CK167" s="228"/>
      <c r="CL167" s="228"/>
      <c r="CM167" s="228"/>
      <c r="CN167" s="228"/>
      <c r="CO167" s="228"/>
      <c r="CP167" s="228"/>
      <c r="CQ167" s="228"/>
      <c r="CR167" s="228"/>
      <c r="CS167" s="228"/>
      <c r="CT167" s="228"/>
      <c r="CU167" s="228"/>
      <c r="CV167" s="228"/>
      <c r="CW167" s="228"/>
      <c r="CX167" s="228"/>
      <c r="CY167" s="228"/>
      <c r="CZ167" s="228"/>
      <c r="DA167" s="228"/>
      <c r="DB167" s="228"/>
      <c r="DC167" s="228"/>
      <c r="DD167" s="228"/>
      <c r="DE167" s="228"/>
      <c r="DF167" s="228"/>
      <c r="DG167" s="228"/>
      <c r="DH167" s="228"/>
      <c r="DI167" s="328"/>
      <c r="DJ167" s="328"/>
      <c r="DK167" s="328"/>
      <c r="DL167" s="328"/>
      <c r="DM167" s="328"/>
      <c r="DN167" s="328"/>
      <c r="DO167" s="328"/>
      <c r="DP167" s="328"/>
      <c r="DQ167" s="328"/>
    </row>
    <row r="168" spans="1:121" ht="12.75" hidden="1" customHeight="1">
      <c r="A168" s="218"/>
      <c r="B168" s="331" t="s">
        <v>85</v>
      </c>
      <c r="C168" s="226"/>
      <c r="D168" s="226"/>
      <c r="E168" s="226"/>
      <c r="F168" s="241"/>
      <c r="G168" s="241"/>
      <c r="H168" s="241"/>
      <c r="I168" s="241"/>
      <c r="J168" s="241"/>
      <c r="K168" s="241"/>
      <c r="L168" s="241"/>
      <c r="M168" s="241"/>
      <c r="N168" s="241"/>
      <c r="O168" s="241"/>
      <c r="P168" s="241"/>
      <c r="Q168" s="241"/>
      <c r="R168" s="241"/>
      <c r="S168" s="241"/>
      <c r="T168" s="241"/>
      <c r="U168" s="241"/>
      <c r="V168" s="241"/>
      <c r="W168" s="241"/>
      <c r="X168" s="241"/>
      <c r="Y168" s="241"/>
      <c r="Z168" s="241"/>
      <c r="AA168" s="241"/>
      <c r="AB168" s="241"/>
      <c r="AC168" s="241"/>
      <c r="AD168" s="241"/>
      <c r="AE168" s="241"/>
      <c r="AF168" s="241"/>
      <c r="AG168" s="241"/>
      <c r="AH168" s="241"/>
      <c r="AI168" s="241"/>
      <c r="AJ168" s="241"/>
      <c r="AK168" s="241"/>
      <c r="AL168" s="241"/>
      <c r="AM168" s="241"/>
      <c r="AN168" s="241"/>
      <c r="AO168" s="228"/>
      <c r="AP168" s="332"/>
      <c r="AQ168" s="332"/>
      <c r="AR168" s="332"/>
      <c r="AS168" s="332"/>
      <c r="AT168" s="332"/>
      <c r="AU168" s="332"/>
      <c r="AV168" s="332"/>
      <c r="AW168" s="332"/>
      <c r="AX168" s="332"/>
      <c r="AY168" s="332"/>
      <c r="AZ168" s="332"/>
      <c r="BA168" s="333" t="s">
        <v>5</v>
      </c>
      <c r="BB168" s="332"/>
      <c r="BC168" s="332"/>
      <c r="BD168" s="332"/>
      <c r="BE168" s="332"/>
      <c r="BF168" s="332"/>
      <c r="BG168" s="332"/>
      <c r="BH168" s="332"/>
      <c r="BI168" s="332"/>
      <c r="BJ168" s="332"/>
      <c r="BK168" s="332"/>
      <c r="BL168" s="332"/>
      <c r="BM168" s="228"/>
      <c r="BN168" s="332"/>
      <c r="BO168" s="332"/>
      <c r="BP168" s="332"/>
      <c r="BQ168" s="332"/>
      <c r="BR168" s="332"/>
      <c r="BS168" s="332"/>
      <c r="BT168" s="332"/>
      <c r="BU168" s="332"/>
      <c r="BV168" s="332"/>
      <c r="BW168" s="332"/>
      <c r="BX168" s="332"/>
      <c r="BY168" s="333" t="s">
        <v>69</v>
      </c>
      <c r="BZ168" s="332"/>
      <c r="CA168" s="332"/>
      <c r="CB168" s="332"/>
      <c r="CC168" s="332"/>
      <c r="CD168" s="332"/>
      <c r="CE168" s="332"/>
      <c r="CF168" s="332"/>
      <c r="CG168" s="332"/>
      <c r="CH168" s="332"/>
      <c r="CI168" s="332"/>
      <c r="CJ168" s="332"/>
      <c r="CK168" s="228"/>
      <c r="CL168" s="332"/>
      <c r="CM168" s="332"/>
      <c r="CN168" s="332"/>
      <c r="CO168" s="332"/>
      <c r="CP168" s="332"/>
      <c r="CQ168" s="332"/>
      <c r="CR168" s="332"/>
      <c r="CS168" s="332"/>
      <c r="CT168" s="332"/>
      <c r="CU168" s="332"/>
      <c r="CV168" s="332"/>
      <c r="CW168" s="333" t="s">
        <v>70</v>
      </c>
      <c r="CX168" s="332"/>
      <c r="CY168" s="332"/>
      <c r="CZ168" s="332"/>
      <c r="DA168" s="332"/>
      <c r="DB168" s="332"/>
      <c r="DC168" s="332"/>
      <c r="DD168" s="332"/>
      <c r="DE168" s="332"/>
      <c r="DF168" s="332"/>
      <c r="DG168" s="332"/>
      <c r="DH168" s="332"/>
      <c r="DI168" s="328"/>
      <c r="DJ168" s="328"/>
      <c r="DK168" s="328"/>
      <c r="DL168" s="328"/>
      <c r="DM168" s="328"/>
      <c r="DN168" s="328"/>
      <c r="DO168" s="328"/>
      <c r="DP168" s="328"/>
      <c r="DQ168" s="328"/>
    </row>
    <row r="169" spans="1:121" hidden="1">
      <c r="A169" s="218"/>
      <c r="B169" s="233" t="s">
        <v>71</v>
      </c>
      <c r="C169" s="233"/>
      <c r="D169" s="233"/>
      <c r="E169" s="233"/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  <c r="U169" s="233"/>
      <c r="V169" s="233"/>
      <c r="W169" s="233"/>
      <c r="X169" s="233"/>
      <c r="Y169" s="233"/>
      <c r="Z169" s="233"/>
      <c r="AA169" s="233"/>
      <c r="AB169" s="233"/>
      <c r="AC169" s="233"/>
      <c r="AD169" s="233"/>
      <c r="AE169" s="233"/>
      <c r="AF169" s="233"/>
      <c r="AG169" s="233"/>
      <c r="AH169" s="233"/>
      <c r="AI169" s="233"/>
      <c r="AJ169" s="233"/>
      <c r="AK169" s="233"/>
      <c r="AL169" s="233"/>
      <c r="AM169" s="233"/>
      <c r="AN169" s="233"/>
      <c r="AO169" s="228"/>
      <c r="AP169" s="236" t="s">
        <v>40</v>
      </c>
      <c r="AQ169" s="236"/>
      <c r="AR169" s="236"/>
      <c r="AS169" s="236"/>
      <c r="AT169" s="236"/>
      <c r="AU169" s="236"/>
      <c r="AV169" s="236"/>
      <c r="AW169" s="236" t="s">
        <v>41</v>
      </c>
      <c r="AX169" s="236"/>
      <c r="AY169" s="236"/>
      <c r="AZ169" s="236"/>
      <c r="BA169" s="236"/>
      <c r="BB169" s="236"/>
      <c r="BC169" s="236"/>
      <c r="BD169" s="234"/>
      <c r="BE169" s="237" t="s">
        <v>42</v>
      </c>
      <c r="BF169" s="237"/>
      <c r="BG169" s="237"/>
      <c r="BH169" s="237"/>
      <c r="BI169" s="237"/>
      <c r="BJ169" s="237"/>
      <c r="BK169" s="237"/>
      <c r="BL169" s="237"/>
      <c r="BM169" s="228"/>
      <c r="BN169" s="236" t="s">
        <v>40</v>
      </c>
      <c r="BO169" s="236"/>
      <c r="BP169" s="236"/>
      <c r="BQ169" s="236"/>
      <c r="BR169" s="236"/>
      <c r="BS169" s="236"/>
      <c r="BT169" s="236"/>
      <c r="BU169" s="236" t="s">
        <v>41</v>
      </c>
      <c r="BV169" s="236"/>
      <c r="BW169" s="236"/>
      <c r="BX169" s="236"/>
      <c r="BY169" s="236"/>
      <c r="BZ169" s="236"/>
      <c r="CA169" s="236"/>
      <c r="CB169" s="234"/>
      <c r="CC169" s="237" t="s">
        <v>42</v>
      </c>
      <c r="CD169" s="237"/>
      <c r="CE169" s="237"/>
      <c r="CF169" s="237"/>
      <c r="CG169" s="237"/>
      <c r="CH169" s="237"/>
      <c r="CI169" s="237"/>
      <c r="CJ169" s="237"/>
      <c r="CK169" s="228"/>
      <c r="CL169" s="236" t="s">
        <v>40</v>
      </c>
      <c r="CM169" s="236"/>
      <c r="CN169" s="236"/>
      <c r="CO169" s="236"/>
      <c r="CP169" s="236"/>
      <c r="CQ169" s="236"/>
      <c r="CR169" s="236"/>
      <c r="CS169" s="236" t="s">
        <v>41</v>
      </c>
      <c r="CT169" s="236"/>
      <c r="CU169" s="236"/>
      <c r="CV169" s="236"/>
      <c r="CW169" s="236"/>
      <c r="CX169" s="236"/>
      <c r="CY169" s="236"/>
      <c r="CZ169" s="234"/>
      <c r="DA169" s="237" t="s">
        <v>42</v>
      </c>
      <c r="DB169" s="237"/>
      <c r="DC169" s="237"/>
      <c r="DD169" s="237"/>
      <c r="DE169" s="237"/>
      <c r="DF169" s="237"/>
      <c r="DG169" s="237"/>
      <c r="DH169" s="237"/>
      <c r="DI169" s="328"/>
      <c r="DJ169" s="328"/>
      <c r="DK169" s="328"/>
      <c r="DL169" s="328"/>
      <c r="DM169" s="328"/>
      <c r="DN169" s="328"/>
      <c r="DO169" s="328"/>
      <c r="DP169" s="328"/>
      <c r="DQ169" s="328"/>
    </row>
    <row r="170" spans="1:121" hidden="1">
      <c r="A170" s="218"/>
      <c r="B170" s="241" t="s">
        <v>72</v>
      </c>
      <c r="C170" s="241"/>
      <c r="D170" s="241"/>
      <c r="E170" s="241"/>
      <c r="F170" s="241"/>
      <c r="G170" s="241"/>
      <c r="H170" s="241"/>
      <c r="I170" s="241"/>
      <c r="J170" s="241"/>
      <c r="K170" s="241"/>
      <c r="L170" s="241"/>
      <c r="M170" s="241"/>
      <c r="N170" s="241"/>
      <c r="O170" s="241"/>
      <c r="P170" s="241"/>
      <c r="Q170" s="241"/>
      <c r="R170" s="241"/>
      <c r="S170" s="241"/>
      <c r="T170" s="241"/>
      <c r="U170" s="241"/>
      <c r="V170" s="241"/>
      <c r="W170" s="241"/>
      <c r="X170" s="241"/>
      <c r="Y170" s="241"/>
      <c r="Z170" s="241"/>
      <c r="AA170" s="241"/>
      <c r="AB170" s="241"/>
      <c r="AC170" s="241"/>
      <c r="AD170" s="241"/>
      <c r="AE170" s="241"/>
      <c r="AF170" s="241"/>
      <c r="AG170" s="241"/>
      <c r="AH170" s="241"/>
      <c r="AI170" s="241"/>
      <c r="AJ170" s="241"/>
      <c r="AK170" s="241"/>
      <c r="AL170" s="241"/>
      <c r="AM170" s="241"/>
      <c r="AN170" s="241"/>
      <c r="AO170" s="228"/>
      <c r="AP170" s="334">
        <v>0</v>
      </c>
      <c r="AQ170" s="334"/>
      <c r="AR170" s="334"/>
      <c r="AS170" s="334"/>
      <c r="AT170" s="334"/>
      <c r="AU170" s="334"/>
      <c r="AV170" s="334"/>
      <c r="AW170" s="243" t="e">
        <f>BE179</f>
        <v>#N/A</v>
      </c>
      <c r="AX170" s="243"/>
      <c r="AY170" s="243"/>
      <c r="AZ170" s="243"/>
      <c r="BA170" s="243"/>
      <c r="BB170" s="243"/>
      <c r="BC170" s="243"/>
      <c r="BD170" s="243"/>
      <c r="BE170" s="244" t="e">
        <f>AP170*AW170</f>
        <v>#N/A</v>
      </c>
      <c r="BF170" s="244"/>
      <c r="BG170" s="244"/>
      <c r="BH170" s="244"/>
      <c r="BI170" s="244"/>
      <c r="BJ170" s="244"/>
      <c r="BK170" s="244"/>
      <c r="BL170" s="244"/>
      <c r="BM170" s="228"/>
      <c r="BN170" s="334">
        <f>$H$218</f>
        <v>0.13</v>
      </c>
      <c r="BO170" s="334"/>
      <c r="BP170" s="334"/>
      <c r="BQ170" s="334"/>
      <c r="BR170" s="334"/>
      <c r="BS170" s="334"/>
      <c r="BT170" s="334"/>
      <c r="BU170" s="243" t="e">
        <f>CC179</f>
        <v>#N/A</v>
      </c>
      <c r="BV170" s="243"/>
      <c r="BW170" s="243"/>
      <c r="BX170" s="243"/>
      <c r="BY170" s="243"/>
      <c r="BZ170" s="243"/>
      <c r="CA170" s="243"/>
      <c r="CB170" s="243"/>
      <c r="CC170" s="244" t="e">
        <f>BN170*BU170</f>
        <v>#N/A</v>
      </c>
      <c r="CD170" s="244"/>
      <c r="CE170" s="244"/>
      <c r="CF170" s="244"/>
      <c r="CG170" s="244"/>
      <c r="CH170" s="244"/>
      <c r="CI170" s="244"/>
      <c r="CJ170" s="244"/>
      <c r="CK170" s="228"/>
      <c r="CL170" s="334">
        <f>$H$218</f>
        <v>0.13</v>
      </c>
      <c r="CM170" s="334"/>
      <c r="CN170" s="334"/>
      <c r="CO170" s="334"/>
      <c r="CP170" s="334"/>
      <c r="CQ170" s="334"/>
      <c r="CR170" s="334"/>
      <c r="CS170" s="243" t="e">
        <f>DA179</f>
        <v>#N/A</v>
      </c>
      <c r="CT170" s="243"/>
      <c r="CU170" s="243"/>
      <c r="CV170" s="243"/>
      <c r="CW170" s="243"/>
      <c r="CX170" s="243"/>
      <c r="CY170" s="243"/>
      <c r="CZ170" s="243"/>
      <c r="DA170" s="244" t="e">
        <f>CL170*CS170</f>
        <v>#N/A</v>
      </c>
      <c r="DB170" s="244"/>
      <c r="DC170" s="244"/>
      <c r="DD170" s="244"/>
      <c r="DE170" s="244"/>
      <c r="DF170" s="244"/>
      <c r="DG170" s="244"/>
      <c r="DH170" s="244"/>
      <c r="DI170" s="328"/>
      <c r="DJ170" s="328"/>
      <c r="DK170" s="328"/>
      <c r="DL170" s="328"/>
      <c r="DM170" s="328"/>
      <c r="DN170" s="328"/>
      <c r="DO170" s="328"/>
      <c r="DP170" s="328"/>
      <c r="DQ170" s="328"/>
    </row>
    <row r="171" spans="1:121" hidden="1">
      <c r="A171" s="218"/>
      <c r="B171" s="247" t="s">
        <v>73</v>
      </c>
      <c r="C171" s="247"/>
      <c r="D171" s="247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  <c r="AA171" s="247"/>
      <c r="AB171" s="247"/>
      <c r="AC171" s="247"/>
      <c r="AD171" s="247"/>
      <c r="AE171" s="247"/>
      <c r="AF171" s="247"/>
      <c r="AG171" s="247"/>
      <c r="AH171" s="247"/>
      <c r="AI171" s="247"/>
      <c r="AJ171" s="247"/>
      <c r="AK171" s="247"/>
      <c r="AL171" s="247"/>
      <c r="AM171" s="247"/>
      <c r="AN171" s="247"/>
      <c r="AO171" s="228"/>
      <c r="AP171" s="335">
        <v>0.15</v>
      </c>
      <c r="AQ171" s="335"/>
      <c r="AR171" s="335"/>
      <c r="AS171" s="335"/>
      <c r="AT171" s="335"/>
      <c r="AU171" s="335"/>
      <c r="AV171" s="335"/>
      <c r="AW171" s="249" t="e">
        <f>BE179</f>
        <v>#N/A</v>
      </c>
      <c r="AX171" s="249"/>
      <c r="AY171" s="249"/>
      <c r="AZ171" s="249"/>
      <c r="BA171" s="249"/>
      <c r="BB171" s="249"/>
      <c r="BC171" s="249"/>
      <c r="BD171" s="249"/>
      <c r="BE171" s="250" t="e">
        <f>AP171*AW171</f>
        <v>#N/A</v>
      </c>
      <c r="BF171" s="250"/>
      <c r="BG171" s="250"/>
      <c r="BH171" s="250"/>
      <c r="BI171" s="250"/>
      <c r="BJ171" s="250"/>
      <c r="BK171" s="250"/>
      <c r="BL171" s="250"/>
      <c r="BM171" s="228"/>
      <c r="BN171" s="335">
        <v>0.15</v>
      </c>
      <c r="BO171" s="335"/>
      <c r="BP171" s="335"/>
      <c r="BQ171" s="335"/>
      <c r="BR171" s="335"/>
      <c r="BS171" s="335"/>
      <c r="BT171" s="335"/>
      <c r="BU171" s="249" t="e">
        <f>CC179</f>
        <v>#N/A</v>
      </c>
      <c r="BV171" s="249"/>
      <c r="BW171" s="249"/>
      <c r="BX171" s="249"/>
      <c r="BY171" s="249"/>
      <c r="BZ171" s="249"/>
      <c r="CA171" s="249"/>
      <c r="CB171" s="249"/>
      <c r="CC171" s="250" t="e">
        <f>BN171*BU171</f>
        <v>#N/A</v>
      </c>
      <c r="CD171" s="250"/>
      <c r="CE171" s="250"/>
      <c r="CF171" s="250"/>
      <c r="CG171" s="250"/>
      <c r="CH171" s="250"/>
      <c r="CI171" s="250"/>
      <c r="CJ171" s="250"/>
      <c r="CK171" s="228"/>
      <c r="CL171" s="335">
        <v>0.15</v>
      </c>
      <c r="CM171" s="335"/>
      <c r="CN171" s="335"/>
      <c r="CO171" s="335"/>
      <c r="CP171" s="335"/>
      <c r="CQ171" s="335"/>
      <c r="CR171" s="335"/>
      <c r="CS171" s="249" t="e">
        <f>DA179</f>
        <v>#N/A</v>
      </c>
      <c r="CT171" s="249"/>
      <c r="CU171" s="249"/>
      <c r="CV171" s="249"/>
      <c r="CW171" s="249"/>
      <c r="CX171" s="249"/>
      <c r="CY171" s="249"/>
      <c r="CZ171" s="249"/>
      <c r="DA171" s="250" t="e">
        <f>CL171*CS171</f>
        <v>#N/A</v>
      </c>
      <c r="DB171" s="250"/>
      <c r="DC171" s="250"/>
      <c r="DD171" s="250"/>
      <c r="DE171" s="250"/>
      <c r="DF171" s="250"/>
      <c r="DG171" s="250"/>
      <c r="DH171" s="250"/>
      <c r="DI171" s="328"/>
      <c r="DJ171" s="328"/>
      <c r="DK171" s="328"/>
      <c r="DL171" s="328"/>
      <c r="DM171" s="328"/>
      <c r="DN171" s="328"/>
      <c r="DO171" s="328"/>
      <c r="DP171" s="328"/>
      <c r="DQ171" s="328"/>
    </row>
    <row r="172" spans="1:121" hidden="1">
      <c r="A172" s="218"/>
      <c r="B172" s="241" t="s">
        <v>74</v>
      </c>
      <c r="C172" s="241"/>
      <c r="D172" s="241"/>
      <c r="E172" s="241"/>
      <c r="F172" s="241"/>
      <c r="G172" s="241"/>
      <c r="H172" s="241"/>
      <c r="I172" s="241"/>
      <c r="J172" s="241"/>
      <c r="K172" s="241"/>
      <c r="L172" s="241"/>
      <c r="M172" s="241"/>
      <c r="N172" s="241"/>
      <c r="O172" s="241"/>
      <c r="P172" s="241"/>
      <c r="Q172" s="241"/>
      <c r="R172" s="241"/>
      <c r="S172" s="241"/>
      <c r="T172" s="241"/>
      <c r="U172" s="241"/>
      <c r="V172" s="241"/>
      <c r="W172" s="241"/>
      <c r="X172" s="241"/>
      <c r="Y172" s="241"/>
      <c r="Z172" s="241"/>
      <c r="AA172" s="241"/>
      <c r="AB172" s="241"/>
      <c r="AC172" s="241"/>
      <c r="AD172" s="241"/>
      <c r="AE172" s="241"/>
      <c r="AF172" s="241"/>
      <c r="AG172" s="241"/>
      <c r="AH172" s="241"/>
      <c r="AI172" s="241"/>
      <c r="AJ172" s="241"/>
      <c r="AK172" s="241"/>
      <c r="AL172" s="241"/>
      <c r="AM172" s="241"/>
      <c r="AN172" s="241"/>
      <c r="AO172" s="228"/>
      <c r="AP172" s="334">
        <v>0</v>
      </c>
      <c r="AQ172" s="334"/>
      <c r="AR172" s="334"/>
      <c r="AS172" s="334"/>
      <c r="AT172" s="334"/>
      <c r="AU172" s="334"/>
      <c r="AV172" s="334"/>
      <c r="AW172" s="243" t="e">
        <f>BE179</f>
        <v>#N/A</v>
      </c>
      <c r="AX172" s="243"/>
      <c r="AY172" s="243"/>
      <c r="AZ172" s="243"/>
      <c r="BA172" s="243"/>
      <c r="BB172" s="243"/>
      <c r="BC172" s="243"/>
      <c r="BD172" s="243"/>
      <c r="BE172" s="244" t="e">
        <f>AP172*AW172</f>
        <v>#N/A</v>
      </c>
      <c r="BF172" s="244"/>
      <c r="BG172" s="244"/>
      <c r="BH172" s="244"/>
      <c r="BI172" s="244"/>
      <c r="BJ172" s="244"/>
      <c r="BK172" s="244"/>
      <c r="BL172" s="244"/>
      <c r="BM172" s="228"/>
      <c r="BN172" s="334">
        <v>0</v>
      </c>
      <c r="BO172" s="334"/>
      <c r="BP172" s="334"/>
      <c r="BQ172" s="334"/>
      <c r="BR172" s="334"/>
      <c r="BS172" s="334"/>
      <c r="BT172" s="334"/>
      <c r="BU172" s="243" t="e">
        <f>CC179</f>
        <v>#N/A</v>
      </c>
      <c r="BV172" s="243"/>
      <c r="BW172" s="243"/>
      <c r="BX172" s="243"/>
      <c r="BY172" s="243"/>
      <c r="BZ172" s="243"/>
      <c r="CA172" s="243"/>
      <c r="CB172" s="243"/>
      <c r="CC172" s="244" t="e">
        <f>BN172*BU172</f>
        <v>#N/A</v>
      </c>
      <c r="CD172" s="244"/>
      <c r="CE172" s="244"/>
      <c r="CF172" s="244"/>
      <c r="CG172" s="244"/>
      <c r="CH172" s="244"/>
      <c r="CI172" s="244"/>
      <c r="CJ172" s="244"/>
      <c r="CK172" s="228"/>
      <c r="CL172" s="334">
        <v>0.185</v>
      </c>
      <c r="CM172" s="334"/>
      <c r="CN172" s="334"/>
      <c r="CO172" s="334"/>
      <c r="CP172" s="334"/>
      <c r="CQ172" s="334"/>
      <c r="CR172" s="334"/>
      <c r="CS172" s="243" t="e">
        <f>DA179</f>
        <v>#N/A</v>
      </c>
      <c r="CT172" s="243"/>
      <c r="CU172" s="243"/>
      <c r="CV172" s="243"/>
      <c r="CW172" s="243"/>
      <c r="CX172" s="243"/>
      <c r="CY172" s="243"/>
      <c r="CZ172" s="243"/>
      <c r="DA172" s="244" t="e">
        <f>CL172*CS172</f>
        <v>#N/A</v>
      </c>
      <c r="DB172" s="244"/>
      <c r="DC172" s="244"/>
      <c r="DD172" s="244"/>
      <c r="DE172" s="244"/>
      <c r="DF172" s="244"/>
      <c r="DG172" s="244"/>
      <c r="DH172" s="244"/>
      <c r="DI172" s="328"/>
      <c r="DJ172" s="328"/>
      <c r="DK172" s="328"/>
      <c r="DL172" s="328"/>
      <c r="DM172" s="328"/>
      <c r="DN172" s="328"/>
      <c r="DO172" s="328"/>
      <c r="DP172" s="328"/>
      <c r="DQ172" s="328"/>
    </row>
    <row r="173" spans="1:121" hidden="1">
      <c r="A173" s="218"/>
      <c r="B173" s="251" t="s">
        <v>75</v>
      </c>
      <c r="C173" s="251"/>
      <c r="D173" s="251"/>
      <c r="E173" s="251"/>
      <c r="F173" s="251"/>
      <c r="G173" s="251"/>
      <c r="H173" s="251"/>
      <c r="I173" s="251"/>
      <c r="J173" s="251"/>
      <c r="K173" s="251"/>
      <c r="L173" s="251"/>
      <c r="M173" s="251"/>
      <c r="N173" s="251"/>
      <c r="O173" s="251"/>
      <c r="P173" s="251"/>
      <c r="Q173" s="251"/>
      <c r="R173" s="251"/>
      <c r="S173" s="251"/>
      <c r="T173" s="251"/>
      <c r="U173" s="251"/>
      <c r="V173" s="251"/>
      <c r="W173" s="251"/>
      <c r="X173" s="251"/>
      <c r="Y173" s="251"/>
      <c r="Z173" s="251"/>
      <c r="AA173" s="251"/>
      <c r="AB173" s="251"/>
      <c r="AC173" s="251"/>
      <c r="AD173" s="251"/>
      <c r="AE173" s="251"/>
      <c r="AF173" s="251"/>
      <c r="AG173" s="251"/>
      <c r="AH173" s="251"/>
      <c r="AI173" s="251"/>
      <c r="AJ173" s="251"/>
      <c r="AK173" s="251"/>
      <c r="AL173" s="251"/>
      <c r="AM173" s="251"/>
      <c r="AN173" s="251"/>
      <c r="AO173" s="228"/>
      <c r="AP173" s="254"/>
      <c r="AQ173" s="254"/>
      <c r="AR173" s="254"/>
      <c r="AS173" s="254"/>
      <c r="AT173" s="254"/>
      <c r="AU173" s="254"/>
      <c r="AV173" s="254"/>
      <c r="AW173" s="254"/>
      <c r="AX173" s="254"/>
      <c r="AY173" s="254"/>
      <c r="AZ173" s="254"/>
      <c r="BA173" s="254"/>
      <c r="BB173" s="254"/>
      <c r="BC173" s="254"/>
      <c r="BD173" s="254"/>
      <c r="BE173" s="336" t="e">
        <f>BE176-SUM(BE170:BL172)</f>
        <v>#N/A</v>
      </c>
      <c r="BF173" s="336"/>
      <c r="BG173" s="336"/>
      <c r="BH173" s="336"/>
      <c r="BI173" s="336"/>
      <c r="BJ173" s="336"/>
      <c r="BK173" s="336"/>
      <c r="BL173" s="336"/>
      <c r="BM173" s="228"/>
      <c r="BN173" s="254"/>
      <c r="BO173" s="254"/>
      <c r="BP173" s="254"/>
      <c r="BQ173" s="254"/>
      <c r="BR173" s="254"/>
      <c r="BS173" s="254"/>
      <c r="BT173" s="254"/>
      <c r="BU173" s="254"/>
      <c r="BV173" s="254"/>
      <c r="BW173" s="254"/>
      <c r="BX173" s="254"/>
      <c r="BY173" s="254"/>
      <c r="BZ173" s="254"/>
      <c r="CA173" s="254"/>
      <c r="CB173" s="254"/>
      <c r="CC173" s="336" t="e">
        <f>CC176-SUM(CC170:CJ172)</f>
        <v>#N/A</v>
      </c>
      <c r="CD173" s="336"/>
      <c r="CE173" s="336"/>
      <c r="CF173" s="336"/>
      <c r="CG173" s="336"/>
      <c r="CH173" s="336"/>
      <c r="CI173" s="336"/>
      <c r="CJ173" s="336"/>
      <c r="CK173" s="228"/>
      <c r="CL173" s="254"/>
      <c r="CM173" s="254"/>
      <c r="CN173" s="254"/>
      <c r="CO173" s="254"/>
      <c r="CP173" s="254"/>
      <c r="CQ173" s="254"/>
      <c r="CR173" s="254"/>
      <c r="CS173" s="254"/>
      <c r="CT173" s="254"/>
      <c r="CU173" s="254"/>
      <c r="CV173" s="254"/>
      <c r="CW173" s="254"/>
      <c r="CX173" s="254"/>
      <c r="CY173" s="254"/>
      <c r="CZ173" s="254"/>
      <c r="DA173" s="336" t="e">
        <f>DA176-SUM(DA170:DH172)</f>
        <v>#N/A</v>
      </c>
      <c r="DB173" s="336"/>
      <c r="DC173" s="336"/>
      <c r="DD173" s="336"/>
      <c r="DE173" s="336"/>
      <c r="DF173" s="336"/>
      <c r="DG173" s="336"/>
      <c r="DH173" s="336"/>
      <c r="DI173" s="328"/>
      <c r="DJ173" s="328"/>
      <c r="DK173" s="328"/>
      <c r="DL173" s="328"/>
      <c r="DM173" s="328"/>
      <c r="DN173" s="328"/>
      <c r="DO173" s="328"/>
      <c r="DP173" s="328"/>
      <c r="DQ173" s="328"/>
    </row>
    <row r="174" spans="1:121" hidden="1">
      <c r="A174" s="218"/>
      <c r="B174" s="226" t="s">
        <v>76</v>
      </c>
      <c r="C174" s="226"/>
      <c r="D174" s="241"/>
      <c r="E174" s="241"/>
      <c r="F174" s="241"/>
      <c r="G174" s="241"/>
      <c r="H174" s="241"/>
      <c r="I174" s="241"/>
      <c r="J174" s="241"/>
      <c r="K174" s="241"/>
      <c r="L174" s="241"/>
      <c r="M174" s="241"/>
      <c r="N174" s="241"/>
      <c r="O174" s="241"/>
      <c r="P174" s="241"/>
      <c r="Q174" s="241"/>
      <c r="R174" s="241"/>
      <c r="S174" s="241"/>
      <c r="T174" s="241"/>
      <c r="U174" s="241"/>
      <c r="V174" s="241"/>
      <c r="W174" s="241"/>
      <c r="X174" s="241"/>
      <c r="Y174" s="241"/>
      <c r="Z174" s="241"/>
      <c r="AA174" s="241"/>
      <c r="AB174" s="241"/>
      <c r="AC174" s="241"/>
      <c r="AD174" s="241"/>
      <c r="AE174" s="241"/>
      <c r="AF174" s="241"/>
      <c r="AG174" s="241"/>
      <c r="AH174" s="241"/>
      <c r="AI174" s="241"/>
      <c r="AJ174" s="241"/>
      <c r="AK174" s="241"/>
      <c r="AL174" s="241"/>
      <c r="AM174" s="241"/>
      <c r="AN174" s="241" t="s">
        <v>45</v>
      </c>
      <c r="AO174" s="228"/>
      <c r="AP174" s="334"/>
      <c r="AQ174" s="334"/>
      <c r="AR174" s="334"/>
      <c r="AS174" s="334"/>
      <c r="AT174" s="334"/>
      <c r="AU174" s="334"/>
      <c r="AV174" s="334"/>
      <c r="AW174" s="243"/>
      <c r="AX174" s="243"/>
      <c r="AY174" s="243"/>
      <c r="AZ174" s="243"/>
      <c r="BA174" s="243"/>
      <c r="BB174" s="243"/>
      <c r="BC174" s="243"/>
      <c r="BD174" s="243"/>
      <c r="BE174" s="244" t="e">
        <f>SUM(BE170:BE173)</f>
        <v>#N/A</v>
      </c>
      <c r="BF174" s="244"/>
      <c r="BG174" s="244"/>
      <c r="BH174" s="244"/>
      <c r="BI174" s="244"/>
      <c r="BJ174" s="244"/>
      <c r="BK174" s="244"/>
      <c r="BL174" s="244"/>
      <c r="BM174" s="228"/>
      <c r="BN174" s="334"/>
      <c r="BO174" s="334"/>
      <c r="BP174" s="334"/>
      <c r="BQ174" s="334"/>
      <c r="BR174" s="334"/>
      <c r="BS174" s="334"/>
      <c r="BT174" s="334"/>
      <c r="BU174" s="243"/>
      <c r="BV174" s="243"/>
      <c r="BW174" s="243"/>
      <c r="BX174" s="243"/>
      <c r="BY174" s="243"/>
      <c r="BZ174" s="243"/>
      <c r="CA174" s="243"/>
      <c r="CB174" s="243"/>
      <c r="CC174" s="244" t="e">
        <f>SUM(CC170:CC173)</f>
        <v>#N/A</v>
      </c>
      <c r="CD174" s="244"/>
      <c r="CE174" s="244"/>
      <c r="CF174" s="244"/>
      <c r="CG174" s="244"/>
      <c r="CH174" s="244"/>
      <c r="CI174" s="244"/>
      <c r="CJ174" s="244"/>
      <c r="CK174" s="228"/>
      <c r="CL174" s="334"/>
      <c r="CM174" s="334"/>
      <c r="CN174" s="334"/>
      <c r="CO174" s="334"/>
      <c r="CP174" s="334"/>
      <c r="CQ174" s="334"/>
      <c r="CR174" s="334"/>
      <c r="CS174" s="243"/>
      <c r="CT174" s="243"/>
      <c r="CU174" s="243"/>
      <c r="CV174" s="243"/>
      <c r="CW174" s="243"/>
      <c r="CX174" s="243"/>
      <c r="CY174" s="243"/>
      <c r="CZ174" s="243"/>
      <c r="DA174" s="244" t="e">
        <f>SUM(DA170:DA173)</f>
        <v>#N/A</v>
      </c>
      <c r="DB174" s="244"/>
      <c r="DC174" s="244"/>
      <c r="DD174" s="244"/>
      <c r="DE174" s="244"/>
      <c r="DF174" s="244"/>
      <c r="DG174" s="244"/>
      <c r="DH174" s="244"/>
      <c r="DI174" s="328"/>
      <c r="DJ174" s="328"/>
      <c r="DK174" s="328"/>
      <c r="DL174" s="328"/>
      <c r="DM174" s="328"/>
      <c r="DN174" s="328"/>
      <c r="DO174" s="328"/>
      <c r="DP174" s="328"/>
      <c r="DQ174" s="328"/>
    </row>
    <row r="175" spans="1:121" hidden="1">
      <c r="A175" s="218"/>
      <c r="B175" s="241"/>
      <c r="C175" s="241"/>
      <c r="D175" s="241"/>
      <c r="E175" s="241"/>
      <c r="F175" s="241"/>
      <c r="G175" s="241"/>
      <c r="H175" s="241"/>
      <c r="I175" s="241"/>
      <c r="J175" s="241"/>
      <c r="K175" s="241"/>
      <c r="L175" s="241"/>
      <c r="M175" s="241"/>
      <c r="N175" s="241"/>
      <c r="O175" s="241"/>
      <c r="P175" s="241"/>
      <c r="Q175" s="241"/>
      <c r="R175" s="241"/>
      <c r="S175" s="241"/>
      <c r="T175" s="241"/>
      <c r="U175" s="241"/>
      <c r="V175" s="241"/>
      <c r="W175" s="241"/>
      <c r="X175" s="241"/>
      <c r="Y175" s="241"/>
      <c r="Z175" s="241"/>
      <c r="AA175" s="241"/>
      <c r="AB175" s="241"/>
      <c r="AC175" s="241"/>
      <c r="AD175" s="241"/>
      <c r="AE175" s="241"/>
      <c r="AF175" s="241"/>
      <c r="AG175" s="241"/>
      <c r="AH175" s="241"/>
      <c r="AI175" s="241"/>
      <c r="AJ175" s="241"/>
      <c r="AK175" s="241"/>
      <c r="AL175" s="241"/>
      <c r="AM175" s="241"/>
      <c r="AN175" s="241"/>
      <c r="AO175" s="228"/>
      <c r="AP175" s="303"/>
      <c r="AQ175" s="303"/>
      <c r="AR175" s="303"/>
      <c r="AS175" s="303"/>
      <c r="AT175" s="303"/>
      <c r="AU175" s="303"/>
      <c r="AV175" s="303"/>
      <c r="AW175" s="303"/>
      <c r="AX175" s="303"/>
      <c r="AY175" s="303"/>
      <c r="AZ175" s="303"/>
      <c r="BA175" s="303"/>
      <c r="BB175" s="303"/>
      <c r="BC175" s="303"/>
      <c r="BD175" s="303"/>
      <c r="BE175" s="228"/>
      <c r="BF175" s="228"/>
      <c r="BG175" s="228"/>
      <c r="BH175" s="228"/>
      <c r="BI175" s="228"/>
      <c r="BJ175" s="228"/>
      <c r="BK175" s="228"/>
      <c r="BL175" s="228"/>
      <c r="BM175" s="228"/>
      <c r="BN175" s="303"/>
      <c r="BO175" s="303"/>
      <c r="BP175" s="303"/>
      <c r="BQ175" s="303"/>
      <c r="BR175" s="303"/>
      <c r="BS175" s="303"/>
      <c r="BT175" s="303"/>
      <c r="BU175" s="303"/>
      <c r="BV175" s="303"/>
      <c r="BW175" s="303"/>
      <c r="BX175" s="303"/>
      <c r="BY175" s="303"/>
      <c r="BZ175" s="303"/>
      <c r="CA175" s="303"/>
      <c r="CB175" s="303"/>
      <c r="CC175" s="228"/>
      <c r="CD175" s="228"/>
      <c r="CE175" s="228"/>
      <c r="CF175" s="228"/>
      <c r="CG175" s="228"/>
      <c r="CH175" s="228"/>
      <c r="CI175" s="228"/>
      <c r="CJ175" s="228"/>
      <c r="CK175" s="228"/>
      <c r="CL175" s="303"/>
      <c r="CM175" s="303"/>
      <c r="CN175" s="303"/>
      <c r="CO175" s="303"/>
      <c r="CP175" s="303"/>
      <c r="CQ175" s="303"/>
      <c r="CR175" s="303"/>
      <c r="CS175" s="303"/>
      <c r="CT175" s="303"/>
      <c r="CU175" s="303"/>
      <c r="CV175" s="303"/>
      <c r="CW175" s="303"/>
      <c r="CX175" s="303"/>
      <c r="CY175" s="303"/>
      <c r="CZ175" s="303"/>
      <c r="DA175" s="228"/>
      <c r="DB175" s="228"/>
      <c r="DC175" s="228"/>
      <c r="DD175" s="228"/>
      <c r="DE175" s="228"/>
      <c r="DF175" s="228"/>
      <c r="DG175" s="228"/>
      <c r="DH175" s="228"/>
      <c r="DI175" s="328"/>
      <c r="DJ175" s="328"/>
      <c r="DK175" s="328"/>
      <c r="DL175" s="328"/>
      <c r="DM175" s="328"/>
      <c r="DN175" s="328"/>
      <c r="DO175" s="328"/>
      <c r="DP175" s="328"/>
      <c r="DQ175" s="328"/>
    </row>
    <row r="176" spans="1:121" hidden="1">
      <c r="A176" s="218"/>
      <c r="B176" s="241" t="s">
        <v>77</v>
      </c>
      <c r="C176" s="241"/>
      <c r="D176" s="241"/>
      <c r="E176" s="241"/>
      <c r="F176" s="241"/>
      <c r="G176" s="241"/>
      <c r="H176" s="241"/>
      <c r="I176" s="241"/>
      <c r="J176" s="241"/>
      <c r="K176" s="241"/>
      <c r="L176" s="241"/>
      <c r="M176" s="241"/>
      <c r="N176" s="241"/>
      <c r="O176" s="241"/>
      <c r="P176" s="241"/>
      <c r="Q176" s="241"/>
      <c r="R176" s="241"/>
      <c r="S176" s="241"/>
      <c r="T176" s="241"/>
      <c r="U176" s="241"/>
      <c r="V176" s="241"/>
      <c r="W176" s="241"/>
      <c r="X176" s="241"/>
      <c r="Y176" s="241"/>
      <c r="Z176" s="241"/>
      <c r="AA176" s="241"/>
      <c r="AB176" s="241"/>
      <c r="AC176" s="241"/>
      <c r="AD176" s="241"/>
      <c r="AE176" s="241"/>
      <c r="AF176" s="241"/>
      <c r="AG176" s="241"/>
      <c r="AH176" s="241"/>
      <c r="AI176" s="241"/>
      <c r="AJ176" s="241"/>
      <c r="AK176" s="241"/>
      <c r="AL176" s="241"/>
      <c r="AM176" s="241"/>
      <c r="AN176" s="241"/>
      <c r="AO176" s="228"/>
      <c r="AP176" s="334">
        <v>1</v>
      </c>
      <c r="AQ176" s="334"/>
      <c r="AR176" s="334"/>
      <c r="AS176" s="334"/>
      <c r="AT176" s="334"/>
      <c r="AU176" s="334"/>
      <c r="AV176" s="334"/>
      <c r="AW176" s="243"/>
      <c r="AX176" s="243"/>
      <c r="AY176" s="243"/>
      <c r="AZ176" s="243"/>
      <c r="BA176" s="243"/>
      <c r="BB176" s="243"/>
      <c r="BC176" s="243"/>
      <c r="BD176" s="243"/>
      <c r="BE176" s="244" t="e">
        <f>DK71</f>
        <v>#N/A</v>
      </c>
      <c r="BF176" s="244"/>
      <c r="BG176" s="244"/>
      <c r="BH176" s="244"/>
      <c r="BI176" s="244"/>
      <c r="BJ176" s="244"/>
      <c r="BK176" s="244"/>
      <c r="BL176" s="244"/>
      <c r="BM176" s="228"/>
      <c r="BN176" s="334">
        <v>1</v>
      </c>
      <c r="BO176" s="334"/>
      <c r="BP176" s="334"/>
      <c r="BQ176" s="334"/>
      <c r="BR176" s="334"/>
      <c r="BS176" s="334"/>
      <c r="BT176" s="334"/>
      <c r="BU176" s="243"/>
      <c r="BV176" s="243"/>
      <c r="BW176" s="243"/>
      <c r="BX176" s="243"/>
      <c r="BY176" s="243"/>
      <c r="BZ176" s="243"/>
      <c r="CA176" s="243"/>
      <c r="CB176" s="243"/>
      <c r="CC176" s="244" t="e">
        <f>DK71</f>
        <v>#N/A</v>
      </c>
      <c r="CD176" s="244"/>
      <c r="CE176" s="244"/>
      <c r="CF176" s="244"/>
      <c r="CG176" s="244"/>
      <c r="CH176" s="244"/>
      <c r="CI176" s="244"/>
      <c r="CJ176" s="244"/>
      <c r="CK176" s="228"/>
      <c r="CL176" s="334">
        <v>1</v>
      </c>
      <c r="CM176" s="334"/>
      <c r="CN176" s="334"/>
      <c r="CO176" s="334"/>
      <c r="CP176" s="334"/>
      <c r="CQ176" s="334"/>
      <c r="CR176" s="334"/>
      <c r="CS176" s="243"/>
      <c r="CT176" s="243"/>
      <c r="CU176" s="243"/>
      <c r="CV176" s="243"/>
      <c r="CW176" s="243"/>
      <c r="CX176" s="243"/>
      <c r="CY176" s="243"/>
      <c r="CZ176" s="243"/>
      <c r="DA176" s="244" t="e">
        <f>DK71</f>
        <v>#N/A</v>
      </c>
      <c r="DB176" s="244"/>
      <c r="DC176" s="244"/>
      <c r="DD176" s="244"/>
      <c r="DE176" s="244"/>
      <c r="DF176" s="244"/>
      <c r="DG176" s="244"/>
      <c r="DH176" s="244"/>
      <c r="DI176" s="328"/>
      <c r="DJ176" s="328"/>
      <c r="DK176" s="328"/>
      <c r="DL176" s="328"/>
      <c r="DM176" s="328"/>
      <c r="DN176" s="328"/>
      <c r="DO176" s="328"/>
      <c r="DP176" s="328"/>
      <c r="DQ176" s="328"/>
    </row>
    <row r="177" spans="1:121" hidden="1">
      <c r="A177" s="218"/>
      <c r="B177" s="247" t="s">
        <v>78</v>
      </c>
      <c r="C177" s="247"/>
      <c r="D177" s="247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  <c r="AA177" s="247"/>
      <c r="AB177" s="247"/>
      <c r="AC177" s="247"/>
      <c r="AD177" s="247"/>
      <c r="AE177" s="247"/>
      <c r="AF177" s="247"/>
      <c r="AG177" s="247"/>
      <c r="AH177" s="247"/>
      <c r="AI177" s="247"/>
      <c r="AJ177" s="247"/>
      <c r="AK177" s="247"/>
      <c r="AL177" s="247"/>
      <c r="AM177" s="247"/>
      <c r="AN177" s="247"/>
      <c r="AO177" s="228"/>
      <c r="AP177" s="335"/>
      <c r="AQ177" s="335"/>
      <c r="AR177" s="335"/>
      <c r="AS177" s="335"/>
      <c r="AT177" s="335"/>
      <c r="AU177" s="335"/>
      <c r="AV177" s="335"/>
      <c r="AW177" s="249"/>
      <c r="AX177" s="249"/>
      <c r="AY177" s="249"/>
      <c r="AZ177" s="249"/>
      <c r="BA177" s="249"/>
      <c r="BB177" s="249"/>
      <c r="BC177" s="249"/>
      <c r="BD177" s="249"/>
      <c r="BE177" s="250" t="e">
        <f>BE176*1/(1+(AP170)*(1-AP178))</f>
        <v>#N/A</v>
      </c>
      <c r="BF177" s="250"/>
      <c r="BG177" s="250"/>
      <c r="BH177" s="250"/>
      <c r="BI177" s="250"/>
      <c r="BJ177" s="250"/>
      <c r="BK177" s="250"/>
      <c r="BL177" s="250"/>
      <c r="BM177" s="228"/>
      <c r="BN177" s="335"/>
      <c r="BO177" s="335"/>
      <c r="BP177" s="335"/>
      <c r="BQ177" s="335"/>
      <c r="BR177" s="335"/>
      <c r="BS177" s="335"/>
      <c r="BT177" s="335"/>
      <c r="BU177" s="249"/>
      <c r="BV177" s="249"/>
      <c r="BW177" s="249"/>
      <c r="BX177" s="249"/>
      <c r="BY177" s="249"/>
      <c r="BZ177" s="249"/>
      <c r="CA177" s="249"/>
      <c r="CB177" s="249"/>
      <c r="CC177" s="250" t="e">
        <f>CC176*1/(1+(BN170)*(1-BN178))</f>
        <v>#N/A</v>
      </c>
      <c r="CD177" s="250"/>
      <c r="CE177" s="250"/>
      <c r="CF177" s="250"/>
      <c r="CG177" s="250"/>
      <c r="CH177" s="250"/>
      <c r="CI177" s="250"/>
      <c r="CJ177" s="250"/>
      <c r="CK177" s="228"/>
      <c r="CL177" s="335"/>
      <c r="CM177" s="335"/>
      <c r="CN177" s="335"/>
      <c r="CO177" s="335"/>
      <c r="CP177" s="335"/>
      <c r="CQ177" s="335"/>
      <c r="CR177" s="335"/>
      <c r="CS177" s="249"/>
      <c r="CT177" s="249"/>
      <c r="CU177" s="249"/>
      <c r="CV177" s="249"/>
      <c r="CW177" s="249"/>
      <c r="CX177" s="249"/>
      <c r="CY177" s="249"/>
      <c r="CZ177" s="249"/>
      <c r="DA177" s="250" t="e">
        <f>DA176*1/(1+(CL170)*(1-CL178))</f>
        <v>#N/A</v>
      </c>
      <c r="DB177" s="250"/>
      <c r="DC177" s="250"/>
      <c r="DD177" s="250"/>
      <c r="DE177" s="250"/>
      <c r="DF177" s="250"/>
      <c r="DG177" s="250"/>
      <c r="DH177" s="250"/>
      <c r="DI177" s="328"/>
      <c r="DJ177" s="328"/>
      <c r="DK177" s="328"/>
      <c r="DL177" s="328"/>
      <c r="DM177" s="328"/>
      <c r="DN177" s="328"/>
      <c r="DO177" s="328"/>
      <c r="DP177" s="328"/>
      <c r="DQ177" s="328"/>
    </row>
    <row r="178" spans="1:121" hidden="1">
      <c r="A178" s="218"/>
      <c r="B178" s="241" t="s">
        <v>61</v>
      </c>
      <c r="C178" s="241"/>
      <c r="D178" s="241"/>
      <c r="E178" s="241"/>
      <c r="F178" s="241"/>
      <c r="G178" s="241"/>
      <c r="H178" s="241"/>
      <c r="I178" s="241"/>
      <c r="J178" s="241"/>
      <c r="K178" s="241"/>
      <c r="L178" s="241"/>
      <c r="M178" s="241"/>
      <c r="N178" s="241"/>
      <c r="O178" s="241"/>
      <c r="P178" s="241"/>
      <c r="Q178" s="241"/>
      <c r="R178" s="241"/>
      <c r="S178" s="241"/>
      <c r="T178" s="241"/>
      <c r="U178" s="241"/>
      <c r="V178" s="241"/>
      <c r="W178" s="241"/>
      <c r="X178" s="241"/>
      <c r="Y178" s="241"/>
      <c r="Z178" s="241"/>
      <c r="AA178" s="241"/>
      <c r="AB178" s="241"/>
      <c r="AC178" s="241"/>
      <c r="AD178" s="241"/>
      <c r="AE178" s="241"/>
      <c r="AF178" s="241"/>
      <c r="AG178" s="241"/>
      <c r="AH178" s="241"/>
      <c r="AI178" s="241"/>
      <c r="AJ178" s="241"/>
      <c r="AK178" s="241"/>
      <c r="AL178" s="241"/>
      <c r="AM178" s="241"/>
      <c r="AN178" s="241"/>
      <c r="AO178" s="228"/>
      <c r="AP178" s="334">
        <v>0.1</v>
      </c>
      <c r="AQ178" s="334"/>
      <c r="AR178" s="334"/>
      <c r="AS178" s="334"/>
      <c r="AT178" s="334"/>
      <c r="AU178" s="334"/>
      <c r="AV178" s="334"/>
      <c r="AW178" s="243" t="e">
        <f>BE177</f>
        <v>#N/A</v>
      </c>
      <c r="AX178" s="243"/>
      <c r="AY178" s="243"/>
      <c r="AZ178" s="243"/>
      <c r="BA178" s="243"/>
      <c r="BB178" s="243"/>
      <c r="BC178" s="243"/>
      <c r="BD178" s="243"/>
      <c r="BE178" s="244" t="e">
        <f>BE177*$AP178</f>
        <v>#N/A</v>
      </c>
      <c r="BF178" s="244"/>
      <c r="BG178" s="244"/>
      <c r="BH178" s="244"/>
      <c r="BI178" s="244"/>
      <c r="BJ178" s="244"/>
      <c r="BK178" s="244"/>
      <c r="BL178" s="244"/>
      <c r="BM178" s="228"/>
      <c r="BN178" s="334">
        <v>0.1</v>
      </c>
      <c r="BO178" s="334"/>
      <c r="BP178" s="334"/>
      <c r="BQ178" s="334"/>
      <c r="BR178" s="334"/>
      <c r="BS178" s="334"/>
      <c r="BT178" s="334"/>
      <c r="BU178" s="243" t="e">
        <f>CC177</f>
        <v>#N/A</v>
      </c>
      <c r="BV178" s="243"/>
      <c r="BW178" s="243"/>
      <c r="BX178" s="243"/>
      <c r="BY178" s="243"/>
      <c r="BZ178" s="243"/>
      <c r="CA178" s="243"/>
      <c r="CB178" s="243"/>
      <c r="CC178" s="244" t="e">
        <f>CC177*$AP178</f>
        <v>#N/A</v>
      </c>
      <c r="CD178" s="244"/>
      <c r="CE178" s="244"/>
      <c r="CF178" s="244"/>
      <c r="CG178" s="244"/>
      <c r="CH178" s="244"/>
      <c r="CI178" s="244"/>
      <c r="CJ178" s="244"/>
      <c r="CK178" s="228"/>
      <c r="CL178" s="334">
        <v>0.1</v>
      </c>
      <c r="CM178" s="334"/>
      <c r="CN178" s="334"/>
      <c r="CO178" s="334"/>
      <c r="CP178" s="334"/>
      <c r="CQ178" s="334"/>
      <c r="CR178" s="334"/>
      <c r="CS178" s="243" t="e">
        <f>DA177</f>
        <v>#N/A</v>
      </c>
      <c r="CT178" s="243"/>
      <c r="CU178" s="243"/>
      <c r="CV178" s="243"/>
      <c r="CW178" s="243"/>
      <c r="CX178" s="243"/>
      <c r="CY178" s="243"/>
      <c r="CZ178" s="243"/>
      <c r="DA178" s="244" t="e">
        <f>DA177*$AP178</f>
        <v>#N/A</v>
      </c>
      <c r="DB178" s="244"/>
      <c r="DC178" s="244"/>
      <c r="DD178" s="244"/>
      <c r="DE178" s="244"/>
      <c r="DF178" s="244"/>
      <c r="DG178" s="244"/>
      <c r="DH178" s="244"/>
      <c r="DI178" s="328"/>
      <c r="DJ178" s="328"/>
      <c r="DK178" s="328"/>
      <c r="DL178" s="328"/>
      <c r="DM178" s="328"/>
      <c r="DN178" s="328"/>
      <c r="DO178" s="328"/>
      <c r="DP178" s="328"/>
      <c r="DQ178" s="328"/>
    </row>
    <row r="179" spans="1:121" hidden="1">
      <c r="A179" s="218"/>
      <c r="B179" s="247" t="s">
        <v>79</v>
      </c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7"/>
      <c r="AA179" s="247"/>
      <c r="AB179" s="247"/>
      <c r="AC179" s="247"/>
      <c r="AD179" s="247"/>
      <c r="AE179" s="247"/>
      <c r="AF179" s="247"/>
      <c r="AG179" s="247"/>
      <c r="AH179" s="247"/>
      <c r="AI179" s="247"/>
      <c r="AJ179" s="247"/>
      <c r="AK179" s="247"/>
      <c r="AL179" s="247"/>
      <c r="AM179" s="247"/>
      <c r="AN179" s="247"/>
      <c r="AO179" s="228"/>
      <c r="AP179" s="335"/>
      <c r="AQ179" s="335"/>
      <c r="AR179" s="335"/>
      <c r="AS179" s="335"/>
      <c r="AT179" s="335"/>
      <c r="AU179" s="335"/>
      <c r="AV179" s="335"/>
      <c r="AW179" s="249"/>
      <c r="AX179" s="249"/>
      <c r="AY179" s="249"/>
      <c r="AZ179" s="249"/>
      <c r="BA179" s="249"/>
      <c r="BB179" s="249"/>
      <c r="BC179" s="249"/>
      <c r="BD179" s="249"/>
      <c r="BE179" s="250" t="e">
        <f>BE177-BE178</f>
        <v>#N/A</v>
      </c>
      <c r="BF179" s="250"/>
      <c r="BG179" s="250"/>
      <c r="BH179" s="250"/>
      <c r="BI179" s="250"/>
      <c r="BJ179" s="250"/>
      <c r="BK179" s="250"/>
      <c r="BL179" s="250"/>
      <c r="BM179" s="228"/>
      <c r="BN179" s="335"/>
      <c r="BO179" s="335"/>
      <c r="BP179" s="335"/>
      <c r="BQ179" s="335"/>
      <c r="BR179" s="335"/>
      <c r="BS179" s="335"/>
      <c r="BT179" s="335"/>
      <c r="BU179" s="249"/>
      <c r="BV179" s="249"/>
      <c r="BW179" s="249"/>
      <c r="BX179" s="249"/>
      <c r="BY179" s="249"/>
      <c r="BZ179" s="249"/>
      <c r="CA179" s="249"/>
      <c r="CB179" s="249"/>
      <c r="CC179" s="250" t="e">
        <f>CC177-CC178</f>
        <v>#N/A</v>
      </c>
      <c r="CD179" s="250"/>
      <c r="CE179" s="250"/>
      <c r="CF179" s="250"/>
      <c r="CG179" s="250"/>
      <c r="CH179" s="250"/>
      <c r="CI179" s="250"/>
      <c r="CJ179" s="250"/>
      <c r="CK179" s="228"/>
      <c r="CL179" s="335"/>
      <c r="CM179" s="335"/>
      <c r="CN179" s="335"/>
      <c r="CO179" s="335"/>
      <c r="CP179" s="335"/>
      <c r="CQ179" s="335"/>
      <c r="CR179" s="335"/>
      <c r="CS179" s="249"/>
      <c r="CT179" s="249"/>
      <c r="CU179" s="249"/>
      <c r="CV179" s="249"/>
      <c r="CW179" s="249"/>
      <c r="CX179" s="249"/>
      <c r="CY179" s="249"/>
      <c r="CZ179" s="249"/>
      <c r="DA179" s="250" t="e">
        <f>DA177-DA178</f>
        <v>#N/A</v>
      </c>
      <c r="DB179" s="250"/>
      <c r="DC179" s="250"/>
      <c r="DD179" s="250"/>
      <c r="DE179" s="250"/>
      <c r="DF179" s="250"/>
      <c r="DG179" s="250"/>
      <c r="DH179" s="250"/>
      <c r="DI179" s="328"/>
      <c r="DJ179" s="328"/>
      <c r="DK179" s="328"/>
      <c r="DL179" s="328"/>
      <c r="DM179" s="328"/>
      <c r="DN179" s="328"/>
      <c r="DO179" s="328"/>
      <c r="DP179" s="328"/>
      <c r="DQ179" s="328"/>
    </row>
    <row r="180" spans="1:121" hidden="1">
      <c r="A180" s="218"/>
      <c r="B180" s="228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28"/>
      <c r="AH180" s="228"/>
      <c r="AI180" s="228"/>
      <c r="AJ180" s="228"/>
      <c r="AK180" s="228"/>
      <c r="AL180" s="228"/>
      <c r="AM180" s="228"/>
      <c r="AN180" s="228"/>
      <c r="AO180" s="228"/>
      <c r="AP180" s="228"/>
      <c r="AQ180" s="228"/>
      <c r="AR180" s="228"/>
      <c r="AS180" s="228"/>
      <c r="AT180" s="228"/>
      <c r="AU180" s="228"/>
      <c r="AV180" s="228"/>
      <c r="AW180" s="228"/>
      <c r="AX180" s="228"/>
      <c r="AY180" s="228"/>
      <c r="AZ180" s="228"/>
      <c r="BA180" s="228"/>
      <c r="BB180" s="228"/>
      <c r="BC180" s="228"/>
      <c r="BD180" s="228"/>
      <c r="BE180" s="228"/>
      <c r="BF180" s="228"/>
      <c r="BG180" s="228"/>
      <c r="BH180" s="228"/>
      <c r="BI180" s="228"/>
      <c r="BJ180" s="228"/>
      <c r="BK180" s="228"/>
      <c r="BL180" s="228"/>
      <c r="BM180" s="228"/>
      <c r="BN180" s="228"/>
      <c r="BO180" s="228"/>
      <c r="BP180" s="228"/>
      <c r="BQ180" s="228"/>
      <c r="BR180" s="228"/>
      <c r="BS180" s="228"/>
      <c r="BT180" s="228"/>
      <c r="BU180" s="228"/>
      <c r="BV180" s="228"/>
      <c r="BW180" s="228"/>
      <c r="BX180" s="228"/>
      <c r="BY180" s="228"/>
      <c r="BZ180" s="228"/>
      <c r="CA180" s="228"/>
      <c r="CB180" s="228"/>
      <c r="CC180" s="228"/>
      <c r="CD180" s="228"/>
      <c r="CE180" s="228"/>
      <c r="CF180" s="228"/>
      <c r="CG180" s="228"/>
      <c r="CH180" s="228"/>
      <c r="CI180" s="228"/>
      <c r="CJ180" s="228"/>
      <c r="CK180" s="228"/>
      <c r="CL180" s="228"/>
      <c r="CM180" s="228"/>
      <c r="CN180" s="228"/>
      <c r="CO180" s="228"/>
      <c r="CP180" s="228"/>
      <c r="CQ180" s="228"/>
      <c r="CR180" s="228"/>
      <c r="CS180" s="228"/>
      <c r="CT180" s="228"/>
      <c r="CU180" s="228"/>
      <c r="CV180" s="228"/>
      <c r="CW180" s="228"/>
      <c r="CX180" s="228"/>
      <c r="CY180" s="228"/>
      <c r="CZ180" s="228"/>
      <c r="DA180" s="228"/>
      <c r="DB180" s="228"/>
      <c r="DC180" s="228"/>
      <c r="DD180" s="228"/>
      <c r="DE180" s="228"/>
      <c r="DF180" s="228"/>
      <c r="DG180" s="228"/>
      <c r="DH180" s="228"/>
      <c r="DI180" s="328"/>
      <c r="DJ180" s="328"/>
      <c r="DK180" s="328"/>
      <c r="DL180" s="328"/>
      <c r="DM180" s="328"/>
      <c r="DN180" s="328"/>
      <c r="DO180" s="328"/>
      <c r="DP180" s="328"/>
      <c r="DQ180" s="328"/>
    </row>
    <row r="181" spans="1:121" hidden="1">
      <c r="A181" s="218"/>
      <c r="B181" s="331" t="s">
        <v>86</v>
      </c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28"/>
      <c r="AF181" s="228"/>
      <c r="AG181" s="228"/>
      <c r="AH181" s="228"/>
      <c r="AI181" s="228"/>
      <c r="AJ181" s="228"/>
      <c r="AK181" s="228"/>
      <c r="AL181" s="228"/>
      <c r="AM181" s="228"/>
      <c r="AN181" s="228"/>
      <c r="AO181" s="228"/>
      <c r="AP181" s="332"/>
      <c r="AQ181" s="332"/>
      <c r="AR181" s="332"/>
      <c r="AS181" s="332"/>
      <c r="AT181" s="332"/>
      <c r="AU181" s="332"/>
      <c r="AV181" s="332"/>
      <c r="AW181" s="332"/>
      <c r="AX181" s="332"/>
      <c r="AY181" s="332"/>
      <c r="AZ181" s="332"/>
      <c r="BA181" s="333" t="s">
        <v>87</v>
      </c>
      <c r="BB181" s="332"/>
      <c r="BC181" s="332"/>
      <c r="BD181" s="332"/>
      <c r="BE181" s="332"/>
      <c r="BF181" s="332"/>
      <c r="BG181" s="332"/>
      <c r="BH181" s="332"/>
      <c r="BI181" s="332"/>
      <c r="BJ181" s="332"/>
      <c r="BK181" s="332"/>
      <c r="BL181" s="332"/>
      <c r="BM181" s="228"/>
      <c r="BN181" s="228"/>
      <c r="BO181" s="228"/>
      <c r="BP181" s="228"/>
      <c r="BQ181" s="228"/>
      <c r="BR181" s="228"/>
      <c r="BS181" s="228"/>
      <c r="BT181" s="228"/>
      <c r="BU181" s="228"/>
      <c r="BV181" s="228"/>
      <c r="BW181" s="228"/>
      <c r="BX181" s="228"/>
      <c r="BY181" s="228"/>
      <c r="BZ181" s="228"/>
      <c r="CA181" s="228"/>
      <c r="CB181" s="228"/>
      <c r="CC181" s="228"/>
      <c r="CD181" s="228"/>
      <c r="CE181" s="228"/>
      <c r="CF181" s="228"/>
      <c r="CG181" s="228"/>
      <c r="CH181" s="228"/>
      <c r="CI181" s="228"/>
      <c r="CJ181" s="228"/>
      <c r="CK181" s="228"/>
      <c r="CL181" s="228"/>
      <c r="CM181" s="228"/>
      <c r="CN181" s="228"/>
      <c r="CO181" s="228"/>
      <c r="CP181" s="228"/>
      <c r="CQ181" s="228"/>
      <c r="CR181" s="228"/>
      <c r="CS181" s="228"/>
      <c r="CT181" s="228"/>
      <c r="CU181" s="228"/>
      <c r="CV181" s="228"/>
      <c r="CW181" s="228"/>
      <c r="CX181" s="228"/>
      <c r="CY181" s="228"/>
      <c r="CZ181" s="228"/>
      <c r="DA181" s="228"/>
      <c r="DB181" s="228"/>
      <c r="DC181" s="228"/>
      <c r="DD181" s="228"/>
      <c r="DE181" s="228"/>
      <c r="DF181" s="228"/>
      <c r="DG181" s="228"/>
      <c r="DH181" s="228"/>
      <c r="DI181" s="328"/>
      <c r="DJ181" s="328"/>
      <c r="DK181" s="328"/>
      <c r="DL181" s="328"/>
      <c r="DM181" s="328"/>
      <c r="DN181" s="328"/>
      <c r="DO181" s="328"/>
      <c r="DP181" s="328"/>
      <c r="DQ181" s="328"/>
    </row>
    <row r="182" spans="1:121" hidden="1">
      <c r="A182" s="218"/>
      <c r="B182" s="233" t="s">
        <v>88</v>
      </c>
      <c r="C182" s="233"/>
      <c r="D182" s="233"/>
      <c r="E182" s="233"/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33"/>
      <c r="U182" s="233"/>
      <c r="V182" s="233"/>
      <c r="W182" s="233"/>
      <c r="X182" s="233"/>
      <c r="Y182" s="233"/>
      <c r="Z182" s="233"/>
      <c r="AA182" s="233"/>
      <c r="AB182" s="233"/>
      <c r="AC182" s="233"/>
      <c r="AD182" s="233"/>
      <c r="AE182" s="233"/>
      <c r="AF182" s="233"/>
      <c r="AG182" s="233"/>
      <c r="AH182" s="233"/>
      <c r="AI182" s="233"/>
      <c r="AJ182" s="233"/>
      <c r="AK182" s="233"/>
      <c r="AL182" s="233"/>
      <c r="AM182" s="233"/>
      <c r="AN182" s="233"/>
      <c r="AO182" s="228"/>
      <c r="AP182" s="236" t="s">
        <v>40</v>
      </c>
      <c r="AQ182" s="236"/>
      <c r="AR182" s="236"/>
      <c r="AS182" s="236"/>
      <c r="AT182" s="236"/>
      <c r="AU182" s="236"/>
      <c r="AV182" s="236"/>
      <c r="AW182" s="236" t="s">
        <v>41</v>
      </c>
      <c r="AX182" s="236"/>
      <c r="AY182" s="236"/>
      <c r="AZ182" s="236"/>
      <c r="BA182" s="236"/>
      <c r="BB182" s="236"/>
      <c r="BC182" s="236"/>
      <c r="BD182" s="234"/>
      <c r="BE182" s="237" t="s">
        <v>42</v>
      </c>
      <c r="BF182" s="237"/>
      <c r="BG182" s="237"/>
      <c r="BH182" s="237"/>
      <c r="BI182" s="237"/>
      <c r="BJ182" s="237"/>
      <c r="BK182" s="237"/>
      <c r="BL182" s="237"/>
      <c r="BM182" s="228"/>
      <c r="BN182" s="228"/>
      <c r="BO182" s="228"/>
      <c r="BP182" s="228"/>
      <c r="BQ182" s="228"/>
      <c r="BR182" s="228"/>
      <c r="BS182" s="228"/>
      <c r="BT182" s="228"/>
      <c r="BU182" s="228"/>
      <c r="BV182" s="228"/>
      <c r="BW182" s="228"/>
      <c r="BX182" s="228"/>
      <c r="BY182" s="228"/>
      <c r="BZ182" s="228"/>
      <c r="CA182" s="228"/>
      <c r="CB182" s="228"/>
      <c r="CC182" s="228"/>
      <c r="CD182" s="228"/>
      <c r="CE182" s="228"/>
      <c r="CF182" s="228"/>
      <c r="CG182" s="228"/>
      <c r="CH182" s="228"/>
      <c r="CI182" s="228"/>
      <c r="CJ182" s="228"/>
      <c r="CK182" s="228"/>
      <c r="CL182" s="228"/>
      <c r="CM182" s="228"/>
      <c r="CN182" s="228"/>
      <c r="CO182" s="228"/>
      <c r="CP182" s="228"/>
      <c r="CQ182" s="228"/>
      <c r="CR182" s="228"/>
      <c r="CS182" s="228"/>
      <c r="CT182" s="228"/>
      <c r="CU182" s="228"/>
      <c r="CV182" s="228"/>
      <c r="CW182" s="228"/>
      <c r="CX182" s="228"/>
      <c r="CY182" s="228"/>
      <c r="CZ182" s="228"/>
      <c r="DA182" s="228"/>
      <c r="DB182" s="228"/>
      <c r="DC182" s="228"/>
      <c r="DD182" s="228"/>
      <c r="DE182" s="228"/>
      <c r="DF182" s="228"/>
      <c r="DG182" s="228"/>
      <c r="DH182" s="228"/>
      <c r="DI182" s="328"/>
      <c r="DJ182" s="328"/>
      <c r="DK182" s="328"/>
      <c r="DL182" s="328"/>
      <c r="DM182" s="328"/>
      <c r="DN182" s="328"/>
      <c r="DO182" s="328"/>
      <c r="DP182" s="328"/>
      <c r="DQ182" s="328"/>
    </row>
    <row r="183" spans="1:121" hidden="1">
      <c r="A183" s="218"/>
      <c r="B183" s="241" t="s">
        <v>89</v>
      </c>
      <c r="C183" s="241"/>
      <c r="D183" s="241"/>
      <c r="E183" s="241"/>
      <c r="F183" s="241"/>
      <c r="G183" s="241"/>
      <c r="H183" s="241"/>
      <c r="I183" s="241"/>
      <c r="J183" s="241"/>
      <c r="K183" s="241"/>
      <c r="L183" s="241"/>
      <c r="M183" s="241"/>
      <c r="N183" s="241"/>
      <c r="O183" s="241"/>
      <c r="P183" s="241"/>
      <c r="Q183" s="241"/>
      <c r="R183" s="241"/>
      <c r="S183" s="241"/>
      <c r="T183" s="241"/>
      <c r="U183" s="241"/>
      <c r="V183" s="241"/>
      <c r="W183" s="241"/>
      <c r="X183" s="241"/>
      <c r="Y183" s="241"/>
      <c r="Z183" s="241"/>
      <c r="AA183" s="241"/>
      <c r="AB183" s="241"/>
      <c r="AC183" s="241"/>
      <c r="AD183" s="241"/>
      <c r="AE183" s="241"/>
      <c r="AF183" s="241"/>
      <c r="AG183" s="241"/>
      <c r="AH183" s="241"/>
      <c r="AI183" s="241"/>
      <c r="AJ183" s="241"/>
      <c r="AK183" s="241"/>
      <c r="AL183" s="241"/>
      <c r="AM183" s="241"/>
      <c r="AN183" s="241"/>
      <c r="AO183" s="228"/>
      <c r="AP183" s="334">
        <f>$H$218</f>
        <v>0.13</v>
      </c>
      <c r="AQ183" s="334"/>
      <c r="AR183" s="334"/>
      <c r="AS183" s="334"/>
      <c r="AT183" s="334"/>
      <c r="AU183" s="334"/>
      <c r="AV183" s="334"/>
      <c r="AW183" s="243" t="e">
        <f>BE192</f>
        <v>#N/A</v>
      </c>
      <c r="AX183" s="243"/>
      <c r="AY183" s="243"/>
      <c r="AZ183" s="243"/>
      <c r="BA183" s="243"/>
      <c r="BB183" s="243"/>
      <c r="BC183" s="243"/>
      <c r="BD183" s="243"/>
      <c r="BE183" s="244" t="e">
        <f>AP183*AW183</f>
        <v>#N/A</v>
      </c>
      <c r="BF183" s="244"/>
      <c r="BG183" s="244"/>
      <c r="BH183" s="244"/>
      <c r="BI183" s="244"/>
      <c r="BJ183" s="244"/>
      <c r="BK183" s="244"/>
      <c r="BL183" s="244"/>
      <c r="BM183" s="228"/>
      <c r="BN183" s="228"/>
      <c r="BO183" s="228"/>
      <c r="BP183" s="228"/>
      <c r="BQ183" s="228"/>
      <c r="BR183" s="228"/>
      <c r="BS183" s="228"/>
      <c r="BT183" s="228"/>
      <c r="BU183" s="228"/>
      <c r="BV183" s="228"/>
      <c r="BW183" s="228"/>
      <c r="BX183" s="228"/>
      <c r="BY183" s="228"/>
      <c r="BZ183" s="228"/>
      <c r="CA183" s="228"/>
      <c r="CB183" s="228"/>
      <c r="CC183" s="228"/>
      <c r="CD183" s="228"/>
      <c r="CE183" s="228"/>
      <c r="CF183" s="228"/>
      <c r="CG183" s="228"/>
      <c r="CH183" s="228"/>
      <c r="CI183" s="228"/>
      <c r="CJ183" s="228"/>
      <c r="CK183" s="228"/>
      <c r="CL183" s="228"/>
      <c r="CM183" s="228"/>
      <c r="CN183" s="228"/>
      <c r="CO183" s="228"/>
      <c r="CP183" s="228"/>
      <c r="CQ183" s="228"/>
      <c r="CR183" s="228"/>
      <c r="CS183" s="228"/>
      <c r="CT183" s="228"/>
      <c r="CU183" s="228"/>
      <c r="CV183" s="228"/>
      <c r="CW183" s="228"/>
      <c r="CX183" s="228"/>
      <c r="CY183" s="228"/>
      <c r="CZ183" s="228"/>
      <c r="DA183" s="228"/>
      <c r="DB183" s="228"/>
      <c r="DC183" s="228"/>
      <c r="DD183" s="228"/>
      <c r="DE183" s="228"/>
      <c r="DF183" s="228"/>
      <c r="DG183" s="228"/>
      <c r="DH183" s="228"/>
      <c r="DI183" s="328"/>
      <c r="DJ183" s="328"/>
      <c r="DK183" s="328"/>
      <c r="DL183" s="328"/>
      <c r="DM183" s="328"/>
      <c r="DN183" s="328"/>
      <c r="DO183" s="328"/>
      <c r="DP183" s="328"/>
      <c r="DQ183" s="328"/>
    </row>
    <row r="184" spans="1:121" hidden="1">
      <c r="A184" s="218"/>
      <c r="B184" s="247" t="s">
        <v>73</v>
      </c>
      <c r="C184" s="247"/>
      <c r="D184" s="247"/>
      <c r="E184" s="247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  <c r="R184" s="247"/>
      <c r="S184" s="247"/>
      <c r="T184" s="247"/>
      <c r="U184" s="247"/>
      <c r="V184" s="247"/>
      <c r="W184" s="247"/>
      <c r="X184" s="247"/>
      <c r="Y184" s="247"/>
      <c r="Z184" s="247"/>
      <c r="AA184" s="247"/>
      <c r="AB184" s="247"/>
      <c r="AC184" s="247"/>
      <c r="AD184" s="247"/>
      <c r="AE184" s="247"/>
      <c r="AF184" s="247"/>
      <c r="AG184" s="247"/>
      <c r="AH184" s="247"/>
      <c r="AI184" s="247"/>
      <c r="AJ184" s="247"/>
      <c r="AK184" s="247"/>
      <c r="AL184" s="247"/>
      <c r="AM184" s="247"/>
      <c r="AN184" s="247"/>
      <c r="AO184" s="228"/>
      <c r="AP184" s="335">
        <v>0.15</v>
      </c>
      <c r="AQ184" s="335"/>
      <c r="AR184" s="335"/>
      <c r="AS184" s="335"/>
      <c r="AT184" s="335"/>
      <c r="AU184" s="335"/>
      <c r="AV184" s="335"/>
      <c r="AW184" s="249" t="e">
        <f>BE192</f>
        <v>#N/A</v>
      </c>
      <c r="AX184" s="249"/>
      <c r="AY184" s="249"/>
      <c r="AZ184" s="249"/>
      <c r="BA184" s="249"/>
      <c r="BB184" s="249"/>
      <c r="BC184" s="249"/>
      <c r="BD184" s="249"/>
      <c r="BE184" s="250" t="e">
        <f>AP184*AW184</f>
        <v>#N/A</v>
      </c>
      <c r="BF184" s="250"/>
      <c r="BG184" s="250"/>
      <c r="BH184" s="250"/>
      <c r="BI184" s="250"/>
      <c r="BJ184" s="250"/>
      <c r="BK184" s="250"/>
      <c r="BL184" s="250"/>
      <c r="BM184" s="228"/>
      <c r="BN184" s="228"/>
      <c r="BO184" s="228"/>
      <c r="BP184" s="228"/>
      <c r="BQ184" s="228"/>
      <c r="BR184" s="228"/>
      <c r="BS184" s="228"/>
      <c r="BT184" s="228"/>
      <c r="BU184" s="228"/>
      <c r="BV184" s="228"/>
      <c r="BW184" s="228"/>
      <c r="BX184" s="228"/>
      <c r="BY184" s="228"/>
      <c r="BZ184" s="228"/>
      <c r="CA184" s="228"/>
      <c r="CB184" s="228"/>
      <c r="CC184" s="228"/>
      <c r="CD184" s="228"/>
      <c r="CE184" s="228"/>
      <c r="CF184" s="228"/>
      <c r="CG184" s="228"/>
      <c r="CH184" s="228"/>
      <c r="CI184" s="228"/>
      <c r="CJ184" s="228"/>
      <c r="CK184" s="228"/>
      <c r="CL184" s="228"/>
      <c r="CM184" s="228"/>
      <c r="CN184" s="228"/>
      <c r="CO184" s="228"/>
      <c r="CP184" s="228"/>
      <c r="CQ184" s="228"/>
      <c r="CR184" s="228"/>
      <c r="CS184" s="228"/>
      <c r="CT184" s="228"/>
      <c r="CU184" s="228"/>
      <c r="CV184" s="228"/>
      <c r="CW184" s="228"/>
      <c r="CX184" s="228"/>
      <c r="CY184" s="228"/>
      <c r="CZ184" s="228"/>
      <c r="DA184" s="228"/>
      <c r="DB184" s="228"/>
      <c r="DC184" s="228"/>
      <c r="DD184" s="228"/>
      <c r="DE184" s="228"/>
      <c r="DF184" s="228"/>
      <c r="DG184" s="228"/>
      <c r="DH184" s="228"/>
      <c r="DI184" s="328"/>
      <c r="DJ184" s="328"/>
      <c r="DK184" s="328"/>
      <c r="DL184" s="328"/>
      <c r="DM184" s="328"/>
      <c r="DN184" s="328"/>
      <c r="DO184" s="328"/>
      <c r="DP184" s="328"/>
      <c r="DQ184" s="328"/>
    </row>
    <row r="185" spans="1:121" hidden="1">
      <c r="A185" s="218"/>
      <c r="B185" s="337" t="str">
        <f>CONCATENATE("  Tb járulék (Partner jövedelme * 18,5% * fentebb megadott ",DV10*100,"% személyes közreműködés)")</f>
        <v xml:space="preserve">  Tb járulék (Partner jövedelme * 18,5% * fentebb megadott 0% személyes közreműködés)</v>
      </c>
      <c r="C185" s="241"/>
      <c r="D185" s="241"/>
      <c r="E185" s="241"/>
      <c r="F185" s="241"/>
      <c r="G185" s="241"/>
      <c r="H185" s="241"/>
      <c r="I185" s="241"/>
      <c r="J185" s="241"/>
      <c r="K185" s="241"/>
      <c r="L185" s="241"/>
      <c r="M185" s="241"/>
      <c r="N185" s="241"/>
      <c r="O185" s="241"/>
      <c r="P185" s="241"/>
      <c r="Q185" s="241"/>
      <c r="R185" s="241"/>
      <c r="S185" s="241"/>
      <c r="T185" s="241"/>
      <c r="U185" s="241"/>
      <c r="V185" s="241"/>
      <c r="W185" s="241"/>
      <c r="X185" s="241"/>
      <c r="Y185" s="241"/>
      <c r="Z185" s="241"/>
      <c r="AA185" s="241"/>
      <c r="AB185" s="241"/>
      <c r="AC185" s="241"/>
      <c r="AD185" s="241"/>
      <c r="AE185" s="241"/>
      <c r="AF185" s="241"/>
      <c r="AG185" s="241"/>
      <c r="AH185" s="241"/>
      <c r="AI185" s="241"/>
      <c r="AJ185" s="241"/>
      <c r="AK185" s="241"/>
      <c r="AL185" s="241"/>
      <c r="AM185" s="241"/>
      <c r="AN185" s="241"/>
      <c r="AO185" s="228"/>
      <c r="AP185" s="334">
        <f>0.185*DV10</f>
        <v>0</v>
      </c>
      <c r="AQ185" s="334"/>
      <c r="AR185" s="334"/>
      <c r="AS185" s="334"/>
      <c r="AT185" s="334"/>
      <c r="AU185" s="334"/>
      <c r="AV185" s="334"/>
      <c r="AW185" s="243" t="e">
        <f>BE192</f>
        <v>#N/A</v>
      </c>
      <c r="AX185" s="243"/>
      <c r="AY185" s="243"/>
      <c r="AZ185" s="243"/>
      <c r="BA185" s="243"/>
      <c r="BB185" s="243"/>
      <c r="BC185" s="243"/>
      <c r="BD185" s="243"/>
      <c r="BE185" s="244" t="e">
        <f>AP185*AW185</f>
        <v>#N/A</v>
      </c>
      <c r="BF185" s="244"/>
      <c r="BG185" s="244"/>
      <c r="BH185" s="244"/>
      <c r="BI185" s="244"/>
      <c r="BJ185" s="244"/>
      <c r="BK185" s="244"/>
      <c r="BL185" s="244"/>
      <c r="BM185" s="228"/>
      <c r="BN185" s="228"/>
      <c r="BO185" s="228"/>
      <c r="BP185" s="228"/>
      <c r="BQ185" s="228"/>
      <c r="BR185" s="228"/>
      <c r="BS185" s="228"/>
      <c r="BT185" s="228"/>
      <c r="BU185" s="228"/>
      <c r="BV185" s="228"/>
      <c r="BW185" s="228"/>
      <c r="BX185" s="228"/>
      <c r="BY185" s="228"/>
      <c r="BZ185" s="228"/>
      <c r="CA185" s="228"/>
      <c r="CB185" s="228"/>
      <c r="CC185" s="228"/>
      <c r="CD185" s="228"/>
      <c r="CE185" s="228"/>
      <c r="CF185" s="228"/>
      <c r="CG185" s="228"/>
      <c r="CH185" s="228"/>
      <c r="CI185" s="228"/>
      <c r="CJ185" s="228"/>
      <c r="CK185" s="228"/>
      <c r="CL185" s="228"/>
      <c r="CM185" s="228"/>
      <c r="CN185" s="228"/>
      <c r="CO185" s="228"/>
      <c r="CP185" s="228"/>
      <c r="CQ185" s="228"/>
      <c r="CR185" s="228"/>
      <c r="CS185" s="228"/>
      <c r="CT185" s="228"/>
      <c r="CU185" s="228"/>
      <c r="CV185" s="228"/>
      <c r="CW185" s="228"/>
      <c r="CX185" s="228"/>
      <c r="CY185" s="228"/>
      <c r="CZ185" s="228"/>
      <c r="DA185" s="228"/>
      <c r="DB185" s="228"/>
      <c r="DC185" s="228"/>
      <c r="DD185" s="228"/>
      <c r="DE185" s="228"/>
      <c r="DF185" s="228"/>
      <c r="DG185" s="228"/>
      <c r="DH185" s="228"/>
      <c r="DI185" s="328"/>
      <c r="DJ185" s="328"/>
      <c r="DK185" s="328"/>
      <c r="DL185" s="328"/>
      <c r="DM185" s="328"/>
      <c r="DN185" s="328"/>
      <c r="DO185" s="328"/>
      <c r="DP185" s="328"/>
      <c r="DQ185" s="328"/>
    </row>
    <row r="186" spans="1:121" hidden="1">
      <c r="A186" s="218"/>
      <c r="B186" s="251" t="s">
        <v>75</v>
      </c>
      <c r="C186" s="251"/>
      <c r="D186" s="251"/>
      <c r="E186" s="251"/>
      <c r="F186" s="251"/>
      <c r="G186" s="251"/>
      <c r="H186" s="251"/>
      <c r="I186" s="251"/>
      <c r="J186" s="251"/>
      <c r="K186" s="251"/>
      <c r="L186" s="251"/>
      <c r="M186" s="251"/>
      <c r="N186" s="251"/>
      <c r="O186" s="251"/>
      <c r="P186" s="251"/>
      <c r="Q186" s="251"/>
      <c r="R186" s="251"/>
      <c r="S186" s="251"/>
      <c r="T186" s="251"/>
      <c r="U186" s="251"/>
      <c r="V186" s="251"/>
      <c r="W186" s="251"/>
      <c r="X186" s="251"/>
      <c r="Y186" s="251"/>
      <c r="Z186" s="251"/>
      <c r="AA186" s="251"/>
      <c r="AB186" s="251"/>
      <c r="AC186" s="251"/>
      <c r="AD186" s="251"/>
      <c r="AE186" s="251"/>
      <c r="AF186" s="251"/>
      <c r="AG186" s="251"/>
      <c r="AH186" s="251"/>
      <c r="AI186" s="251"/>
      <c r="AJ186" s="251"/>
      <c r="AK186" s="251"/>
      <c r="AL186" s="251"/>
      <c r="AM186" s="251"/>
      <c r="AN186" s="251"/>
      <c r="AO186" s="228"/>
      <c r="AP186" s="254"/>
      <c r="AQ186" s="254"/>
      <c r="AR186" s="254"/>
      <c r="AS186" s="254"/>
      <c r="AT186" s="254"/>
      <c r="AU186" s="254"/>
      <c r="AV186" s="254"/>
      <c r="AW186" s="254"/>
      <c r="AX186" s="254"/>
      <c r="AY186" s="254"/>
      <c r="AZ186" s="254"/>
      <c r="BA186" s="254"/>
      <c r="BB186" s="254"/>
      <c r="BC186" s="254"/>
      <c r="BD186" s="254"/>
      <c r="BE186" s="336" t="e">
        <f>BE189-SUM(BE183:BL185)</f>
        <v>#N/A</v>
      </c>
      <c r="BF186" s="336"/>
      <c r="BG186" s="336"/>
      <c r="BH186" s="336"/>
      <c r="BI186" s="336"/>
      <c r="BJ186" s="336"/>
      <c r="BK186" s="336"/>
      <c r="BL186" s="336"/>
      <c r="BM186" s="228"/>
      <c r="BN186" s="228"/>
      <c r="BO186" s="228"/>
      <c r="BP186" s="228"/>
      <c r="BQ186" s="228"/>
      <c r="BR186" s="228"/>
      <c r="BS186" s="228"/>
      <c r="BT186" s="228"/>
      <c r="BU186" s="228"/>
      <c r="BV186" s="228"/>
      <c r="BW186" s="228"/>
      <c r="BX186" s="228"/>
      <c r="BY186" s="228"/>
      <c r="BZ186" s="228"/>
      <c r="CA186" s="228"/>
      <c r="CB186" s="228"/>
      <c r="CC186" s="228"/>
      <c r="CD186" s="228"/>
      <c r="CE186" s="228"/>
      <c r="CF186" s="228"/>
      <c r="CG186" s="228"/>
      <c r="CH186" s="228"/>
      <c r="CI186" s="228"/>
      <c r="CJ186" s="228"/>
      <c r="CK186" s="228"/>
      <c r="CL186" s="228"/>
      <c r="CM186" s="228"/>
      <c r="CN186" s="228"/>
      <c r="CO186" s="228"/>
      <c r="CP186" s="228"/>
      <c r="CQ186" s="228"/>
      <c r="CR186" s="228"/>
      <c r="CS186" s="228"/>
      <c r="CT186" s="228"/>
      <c r="CU186" s="228"/>
      <c r="CV186" s="228"/>
      <c r="CW186" s="228"/>
      <c r="CX186" s="228"/>
      <c r="CY186" s="228"/>
      <c r="CZ186" s="228"/>
      <c r="DA186" s="228"/>
      <c r="DB186" s="228"/>
      <c r="DC186" s="228"/>
      <c r="DD186" s="228"/>
      <c r="DE186" s="228"/>
      <c r="DF186" s="228"/>
      <c r="DG186" s="228"/>
      <c r="DH186" s="228"/>
      <c r="DI186" s="328"/>
      <c r="DJ186" s="328"/>
      <c r="DK186" s="328"/>
      <c r="DL186" s="328"/>
      <c r="DM186" s="328"/>
      <c r="DN186" s="328"/>
      <c r="DO186" s="328"/>
      <c r="DP186" s="328"/>
      <c r="DQ186" s="328"/>
    </row>
    <row r="187" spans="1:121" hidden="1">
      <c r="A187" s="218"/>
      <c r="B187" s="226" t="s">
        <v>76</v>
      </c>
      <c r="C187" s="226"/>
      <c r="D187" s="241"/>
      <c r="E187" s="241"/>
      <c r="F187" s="241"/>
      <c r="G187" s="241"/>
      <c r="H187" s="241"/>
      <c r="I187" s="241"/>
      <c r="J187" s="241"/>
      <c r="K187" s="241"/>
      <c r="L187" s="241"/>
      <c r="M187" s="241"/>
      <c r="N187" s="241"/>
      <c r="O187" s="241"/>
      <c r="P187" s="241"/>
      <c r="Q187" s="241"/>
      <c r="R187" s="241"/>
      <c r="S187" s="241"/>
      <c r="T187" s="241"/>
      <c r="U187" s="241"/>
      <c r="V187" s="241"/>
      <c r="W187" s="241"/>
      <c r="X187" s="241"/>
      <c r="Y187" s="241"/>
      <c r="Z187" s="241"/>
      <c r="AA187" s="241"/>
      <c r="AB187" s="241"/>
      <c r="AC187" s="241"/>
      <c r="AD187" s="241"/>
      <c r="AE187" s="241"/>
      <c r="AF187" s="241"/>
      <c r="AG187" s="241"/>
      <c r="AH187" s="241"/>
      <c r="AI187" s="241"/>
      <c r="AJ187" s="241"/>
      <c r="AK187" s="241"/>
      <c r="AL187" s="241"/>
      <c r="AM187" s="241"/>
      <c r="AN187" s="241" t="s">
        <v>45</v>
      </c>
      <c r="AO187" s="228"/>
      <c r="AP187" s="334"/>
      <c r="AQ187" s="334"/>
      <c r="AR187" s="334"/>
      <c r="AS187" s="334"/>
      <c r="AT187" s="334"/>
      <c r="AU187" s="334"/>
      <c r="AV187" s="334"/>
      <c r="AW187" s="243"/>
      <c r="AX187" s="243"/>
      <c r="AY187" s="243"/>
      <c r="AZ187" s="243"/>
      <c r="BA187" s="243"/>
      <c r="BB187" s="243"/>
      <c r="BC187" s="243"/>
      <c r="BD187" s="243"/>
      <c r="BE187" s="244" t="e">
        <f>SUM(BE183:BE186)</f>
        <v>#N/A</v>
      </c>
      <c r="BF187" s="244"/>
      <c r="BG187" s="244"/>
      <c r="BH187" s="244"/>
      <c r="BI187" s="244"/>
      <c r="BJ187" s="244"/>
      <c r="BK187" s="244"/>
      <c r="BL187" s="244"/>
      <c r="BM187" s="228"/>
      <c r="BN187" s="228"/>
      <c r="BO187" s="228"/>
      <c r="BP187" s="228"/>
      <c r="BQ187" s="228"/>
      <c r="BR187" s="228"/>
      <c r="BS187" s="228"/>
      <c r="BT187" s="228"/>
      <c r="BU187" s="228"/>
      <c r="BV187" s="228"/>
      <c r="BW187" s="228"/>
      <c r="BX187" s="228"/>
      <c r="BY187" s="228"/>
      <c r="BZ187" s="228"/>
      <c r="CA187" s="228"/>
      <c r="CB187" s="228"/>
      <c r="CC187" s="228"/>
      <c r="CD187" s="228"/>
      <c r="CE187" s="228"/>
      <c r="CF187" s="228"/>
      <c r="CG187" s="228"/>
      <c r="CH187" s="228"/>
      <c r="CI187" s="228"/>
      <c r="CJ187" s="228"/>
      <c r="CK187" s="228"/>
      <c r="CL187" s="228"/>
      <c r="CM187" s="228"/>
      <c r="CN187" s="228"/>
      <c r="CO187" s="228"/>
      <c r="CP187" s="228"/>
      <c r="CQ187" s="228"/>
      <c r="CR187" s="228"/>
      <c r="CS187" s="228"/>
      <c r="CT187" s="228"/>
      <c r="CU187" s="228"/>
      <c r="CV187" s="228"/>
      <c r="CW187" s="228"/>
      <c r="CX187" s="228"/>
      <c r="CY187" s="228"/>
      <c r="CZ187" s="228"/>
      <c r="DA187" s="228"/>
      <c r="DB187" s="228"/>
      <c r="DC187" s="228"/>
      <c r="DD187" s="228"/>
      <c r="DE187" s="228"/>
      <c r="DF187" s="228"/>
      <c r="DG187" s="228"/>
      <c r="DH187" s="228"/>
      <c r="DI187" s="328"/>
      <c r="DJ187" s="328"/>
      <c r="DK187" s="328"/>
      <c r="DL187" s="328"/>
      <c r="DM187" s="328"/>
      <c r="DN187" s="328"/>
      <c r="DO187" s="328"/>
      <c r="DP187" s="328"/>
      <c r="DQ187" s="328"/>
    </row>
    <row r="188" spans="1:121" hidden="1">
      <c r="A188" s="218"/>
      <c r="B188" s="241"/>
      <c r="C188" s="241"/>
      <c r="D188" s="241"/>
      <c r="E188" s="241"/>
      <c r="F188" s="241"/>
      <c r="G188" s="241"/>
      <c r="H188" s="241"/>
      <c r="I188" s="241"/>
      <c r="J188" s="241"/>
      <c r="K188" s="241"/>
      <c r="L188" s="241"/>
      <c r="M188" s="241"/>
      <c r="N188" s="241"/>
      <c r="O188" s="241"/>
      <c r="P188" s="241"/>
      <c r="Q188" s="241"/>
      <c r="R188" s="241"/>
      <c r="S188" s="241"/>
      <c r="T188" s="241"/>
      <c r="U188" s="241"/>
      <c r="V188" s="241"/>
      <c r="W188" s="241"/>
      <c r="X188" s="241"/>
      <c r="Y188" s="241"/>
      <c r="Z188" s="241"/>
      <c r="AA188" s="241"/>
      <c r="AB188" s="241"/>
      <c r="AC188" s="241"/>
      <c r="AD188" s="241"/>
      <c r="AE188" s="241"/>
      <c r="AF188" s="241"/>
      <c r="AG188" s="241"/>
      <c r="AH188" s="241"/>
      <c r="AI188" s="241"/>
      <c r="AJ188" s="241"/>
      <c r="AK188" s="241"/>
      <c r="AL188" s="241"/>
      <c r="AM188" s="241"/>
      <c r="AN188" s="241"/>
      <c r="AO188" s="228"/>
      <c r="AP188" s="303"/>
      <c r="AQ188" s="303"/>
      <c r="AR188" s="303"/>
      <c r="AS188" s="303"/>
      <c r="AT188" s="303"/>
      <c r="AU188" s="303"/>
      <c r="AV188" s="303"/>
      <c r="AW188" s="303"/>
      <c r="AX188" s="303"/>
      <c r="AY188" s="303"/>
      <c r="AZ188" s="303"/>
      <c r="BA188" s="303"/>
      <c r="BB188" s="303"/>
      <c r="BC188" s="303"/>
      <c r="BD188" s="303"/>
      <c r="BE188" s="228"/>
      <c r="BF188" s="228"/>
      <c r="BG188" s="228"/>
      <c r="BH188" s="228"/>
      <c r="BI188" s="228"/>
      <c r="BJ188" s="228"/>
      <c r="BK188" s="228"/>
      <c r="BL188" s="228"/>
      <c r="BM188" s="228"/>
      <c r="BN188" s="228"/>
      <c r="BO188" s="228"/>
      <c r="BP188" s="228"/>
      <c r="BQ188" s="228"/>
      <c r="BR188" s="228"/>
      <c r="BS188" s="228"/>
      <c r="BT188" s="228"/>
      <c r="BU188" s="228"/>
      <c r="BV188" s="228"/>
      <c r="BW188" s="228"/>
      <c r="BX188" s="228"/>
      <c r="BY188" s="228"/>
      <c r="BZ188" s="228"/>
      <c r="CA188" s="228"/>
      <c r="CB188" s="228"/>
      <c r="CC188" s="228"/>
      <c r="CD188" s="228"/>
      <c r="CE188" s="228"/>
      <c r="CF188" s="228"/>
      <c r="CG188" s="228"/>
      <c r="CH188" s="228"/>
      <c r="CI188" s="228"/>
      <c r="CJ188" s="228"/>
      <c r="CK188" s="228"/>
      <c r="CL188" s="228"/>
      <c r="CM188" s="228"/>
      <c r="CN188" s="228"/>
      <c r="CO188" s="228"/>
      <c r="CP188" s="228"/>
      <c r="CQ188" s="228"/>
      <c r="CR188" s="228"/>
      <c r="CS188" s="228"/>
      <c r="CT188" s="228"/>
      <c r="CU188" s="228"/>
      <c r="CV188" s="228"/>
      <c r="CW188" s="228"/>
      <c r="CX188" s="228"/>
      <c r="CY188" s="228"/>
      <c r="CZ188" s="228"/>
      <c r="DA188" s="228"/>
      <c r="DB188" s="228"/>
      <c r="DC188" s="228"/>
      <c r="DD188" s="228"/>
      <c r="DE188" s="228"/>
      <c r="DF188" s="228"/>
      <c r="DG188" s="228"/>
      <c r="DH188" s="228"/>
      <c r="DI188" s="328"/>
      <c r="DJ188" s="328"/>
      <c r="DK188" s="328"/>
      <c r="DL188" s="328"/>
      <c r="DM188" s="328"/>
      <c r="DN188" s="328"/>
      <c r="DO188" s="328"/>
      <c r="DP188" s="328"/>
      <c r="DQ188" s="328"/>
    </row>
    <row r="189" spans="1:121" hidden="1">
      <c r="A189" s="218"/>
      <c r="B189" s="241" t="s">
        <v>77</v>
      </c>
      <c r="C189" s="241"/>
      <c r="D189" s="241"/>
      <c r="E189" s="241"/>
      <c r="F189" s="241"/>
      <c r="G189" s="241"/>
      <c r="H189" s="241"/>
      <c r="I189" s="241"/>
      <c r="J189" s="241"/>
      <c r="K189" s="241"/>
      <c r="L189" s="241"/>
      <c r="M189" s="241"/>
      <c r="N189" s="241"/>
      <c r="O189" s="241"/>
      <c r="P189" s="241"/>
      <c r="Q189" s="241"/>
      <c r="R189" s="241"/>
      <c r="S189" s="241"/>
      <c r="T189" s="241"/>
      <c r="U189" s="241"/>
      <c r="V189" s="241"/>
      <c r="W189" s="241"/>
      <c r="X189" s="241"/>
      <c r="Y189" s="241"/>
      <c r="Z189" s="241"/>
      <c r="AA189" s="241"/>
      <c r="AB189" s="241"/>
      <c r="AC189" s="241"/>
      <c r="AD189" s="241"/>
      <c r="AE189" s="241"/>
      <c r="AF189" s="241"/>
      <c r="AG189" s="241"/>
      <c r="AH189" s="241"/>
      <c r="AI189" s="241"/>
      <c r="AJ189" s="241"/>
      <c r="AK189" s="241"/>
      <c r="AL189" s="241"/>
      <c r="AM189" s="241"/>
      <c r="AN189" s="241"/>
      <c r="AO189" s="228"/>
      <c r="AP189" s="334">
        <v>1</v>
      </c>
      <c r="AQ189" s="334"/>
      <c r="AR189" s="334"/>
      <c r="AS189" s="334"/>
      <c r="AT189" s="334"/>
      <c r="AU189" s="334"/>
      <c r="AV189" s="334"/>
      <c r="AW189" s="243"/>
      <c r="AX189" s="243"/>
      <c r="AY189" s="243"/>
      <c r="AZ189" s="243"/>
      <c r="BA189" s="243"/>
      <c r="BB189" s="243"/>
      <c r="BC189" s="243"/>
      <c r="BD189" s="243"/>
      <c r="BE189" s="244" t="e">
        <f>DK71</f>
        <v>#N/A</v>
      </c>
      <c r="BF189" s="244"/>
      <c r="BG189" s="244"/>
      <c r="BH189" s="244"/>
      <c r="BI189" s="244"/>
      <c r="BJ189" s="244"/>
      <c r="BK189" s="244"/>
      <c r="BL189" s="244"/>
      <c r="BM189" s="228"/>
      <c r="BN189" s="228"/>
      <c r="BO189" s="228"/>
      <c r="BP189" s="228"/>
      <c r="BQ189" s="228"/>
      <c r="BR189" s="228"/>
      <c r="BS189" s="228"/>
      <c r="BT189" s="228"/>
      <c r="BU189" s="228"/>
      <c r="BV189" s="228"/>
      <c r="BW189" s="228"/>
      <c r="BX189" s="228"/>
      <c r="BY189" s="228"/>
      <c r="BZ189" s="228"/>
      <c r="CA189" s="228"/>
      <c r="CB189" s="228"/>
      <c r="CC189" s="228"/>
      <c r="CD189" s="228"/>
      <c r="CE189" s="228"/>
      <c r="CF189" s="228"/>
      <c r="CG189" s="228"/>
      <c r="CH189" s="228"/>
      <c r="CI189" s="228"/>
      <c r="CJ189" s="228"/>
      <c r="CK189" s="228"/>
      <c r="CL189" s="228"/>
      <c r="CM189" s="228"/>
      <c r="CN189" s="228"/>
      <c r="CO189" s="228"/>
      <c r="CP189" s="228"/>
      <c r="CQ189" s="228"/>
      <c r="CR189" s="228"/>
      <c r="CS189" s="228"/>
      <c r="CT189" s="228"/>
      <c r="CU189" s="228"/>
      <c r="CV189" s="228"/>
      <c r="CW189" s="228"/>
      <c r="CX189" s="228"/>
      <c r="CY189" s="228"/>
      <c r="CZ189" s="228"/>
      <c r="DA189" s="228"/>
      <c r="DB189" s="228"/>
      <c r="DC189" s="228"/>
      <c r="DD189" s="228"/>
      <c r="DE189" s="228"/>
      <c r="DF189" s="228"/>
      <c r="DG189" s="228"/>
      <c r="DH189" s="228"/>
      <c r="DI189" s="328"/>
      <c r="DJ189" s="328"/>
      <c r="DK189" s="328"/>
      <c r="DL189" s="328"/>
      <c r="DM189" s="328"/>
      <c r="DN189" s="328"/>
      <c r="DO189" s="328"/>
      <c r="DP189" s="328"/>
      <c r="DQ189" s="328"/>
    </row>
    <row r="190" spans="1:121" hidden="1">
      <c r="A190" s="218"/>
      <c r="B190" s="247" t="s">
        <v>78</v>
      </c>
      <c r="C190" s="247"/>
      <c r="D190" s="247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  <c r="Y190" s="247"/>
      <c r="Z190" s="247"/>
      <c r="AA190" s="247"/>
      <c r="AB190" s="247"/>
      <c r="AC190" s="247"/>
      <c r="AD190" s="247"/>
      <c r="AE190" s="247"/>
      <c r="AF190" s="247"/>
      <c r="AG190" s="247"/>
      <c r="AH190" s="247"/>
      <c r="AI190" s="247"/>
      <c r="AJ190" s="247"/>
      <c r="AK190" s="247"/>
      <c r="AL190" s="247"/>
      <c r="AM190" s="247"/>
      <c r="AN190" s="247"/>
      <c r="AO190" s="228"/>
      <c r="AP190" s="335"/>
      <c r="AQ190" s="335"/>
      <c r="AR190" s="335"/>
      <c r="AS190" s="335"/>
      <c r="AT190" s="335"/>
      <c r="AU190" s="335"/>
      <c r="AV190" s="335"/>
      <c r="AW190" s="249"/>
      <c r="AX190" s="249"/>
      <c r="AY190" s="249"/>
      <c r="AZ190" s="249"/>
      <c r="BA190" s="249"/>
      <c r="BB190" s="249"/>
      <c r="BC190" s="249"/>
      <c r="BD190" s="249"/>
      <c r="BE190" s="250" t="e">
        <f>BE189*1/(1+(AP183)*(1-AP191))</f>
        <v>#N/A</v>
      </c>
      <c r="BF190" s="250"/>
      <c r="BG190" s="250"/>
      <c r="BH190" s="250"/>
      <c r="BI190" s="250"/>
      <c r="BJ190" s="250"/>
      <c r="BK190" s="250"/>
      <c r="BL190" s="250"/>
      <c r="BM190" s="228"/>
      <c r="BN190" s="228"/>
      <c r="BO190" s="228"/>
      <c r="BP190" s="228"/>
      <c r="BQ190" s="228"/>
      <c r="BR190" s="228"/>
      <c r="BS190" s="228"/>
      <c r="BT190" s="228"/>
      <c r="BU190" s="228"/>
      <c r="BV190" s="228"/>
      <c r="BW190" s="228"/>
      <c r="BX190" s="228"/>
      <c r="BY190" s="228"/>
      <c r="BZ190" s="228"/>
      <c r="CA190" s="228"/>
      <c r="CB190" s="228"/>
      <c r="CC190" s="228"/>
      <c r="CD190" s="228"/>
      <c r="CE190" s="228"/>
      <c r="CF190" s="228"/>
      <c r="CG190" s="228"/>
      <c r="CH190" s="228"/>
      <c r="CI190" s="228"/>
      <c r="CJ190" s="228"/>
      <c r="CK190" s="228"/>
      <c r="CL190" s="228"/>
      <c r="CM190" s="228"/>
      <c r="CN190" s="228"/>
      <c r="CO190" s="228"/>
      <c r="CP190" s="228"/>
      <c r="CQ190" s="228"/>
      <c r="CR190" s="228"/>
      <c r="CS190" s="228"/>
      <c r="CT190" s="228"/>
      <c r="CU190" s="228"/>
      <c r="CV190" s="228"/>
      <c r="CW190" s="228"/>
      <c r="CX190" s="228"/>
      <c r="CY190" s="228"/>
      <c r="CZ190" s="228"/>
      <c r="DA190" s="228"/>
      <c r="DB190" s="228"/>
      <c r="DC190" s="228"/>
      <c r="DD190" s="228"/>
      <c r="DE190" s="228"/>
      <c r="DF190" s="228"/>
      <c r="DG190" s="228"/>
      <c r="DH190" s="228"/>
      <c r="DI190" s="328"/>
      <c r="DJ190" s="328"/>
      <c r="DK190" s="328"/>
      <c r="DL190" s="328"/>
      <c r="DM190" s="328"/>
      <c r="DN190" s="328"/>
      <c r="DO190" s="328"/>
      <c r="DP190" s="328"/>
      <c r="DQ190" s="328"/>
    </row>
    <row r="191" spans="1:121" hidden="1">
      <c r="A191" s="218"/>
      <c r="B191" s="241" t="s">
        <v>61</v>
      </c>
      <c r="C191" s="241"/>
      <c r="D191" s="241"/>
      <c r="E191" s="241"/>
      <c r="F191" s="241"/>
      <c r="G191" s="241"/>
      <c r="H191" s="241"/>
      <c r="I191" s="241"/>
      <c r="J191" s="241"/>
      <c r="K191" s="241"/>
      <c r="L191" s="241"/>
      <c r="M191" s="241"/>
      <c r="N191" s="241"/>
      <c r="O191" s="241"/>
      <c r="P191" s="241"/>
      <c r="Q191" s="241"/>
      <c r="R191" s="241"/>
      <c r="S191" s="241"/>
      <c r="T191" s="241"/>
      <c r="U191" s="241"/>
      <c r="V191" s="241"/>
      <c r="W191" s="241"/>
      <c r="X191" s="241"/>
      <c r="Y191" s="241"/>
      <c r="Z191" s="241"/>
      <c r="AA191" s="241"/>
      <c r="AB191" s="241"/>
      <c r="AC191" s="241"/>
      <c r="AD191" s="241"/>
      <c r="AE191" s="241"/>
      <c r="AF191" s="241"/>
      <c r="AG191" s="241"/>
      <c r="AH191" s="241"/>
      <c r="AI191" s="241"/>
      <c r="AJ191" s="241"/>
      <c r="AK191" s="241"/>
      <c r="AL191" s="241"/>
      <c r="AM191" s="241"/>
      <c r="AN191" s="241"/>
      <c r="AO191" s="228"/>
      <c r="AP191" s="334">
        <v>0.1</v>
      </c>
      <c r="AQ191" s="334"/>
      <c r="AR191" s="334"/>
      <c r="AS191" s="334"/>
      <c r="AT191" s="334"/>
      <c r="AU191" s="334"/>
      <c r="AV191" s="334"/>
      <c r="AW191" s="243" t="e">
        <f>BE190</f>
        <v>#N/A</v>
      </c>
      <c r="AX191" s="243"/>
      <c r="AY191" s="243"/>
      <c r="AZ191" s="243"/>
      <c r="BA191" s="243"/>
      <c r="BB191" s="243"/>
      <c r="BC191" s="243"/>
      <c r="BD191" s="243"/>
      <c r="BE191" s="244" t="e">
        <f>BE190*$AP191</f>
        <v>#N/A</v>
      </c>
      <c r="BF191" s="244"/>
      <c r="BG191" s="244"/>
      <c r="BH191" s="244"/>
      <c r="BI191" s="244"/>
      <c r="BJ191" s="244"/>
      <c r="BK191" s="244"/>
      <c r="BL191" s="244"/>
      <c r="BM191" s="228"/>
      <c r="BN191" s="228"/>
      <c r="BO191" s="228"/>
      <c r="BP191" s="228"/>
      <c r="BQ191" s="228"/>
      <c r="BR191" s="228"/>
      <c r="BS191" s="228"/>
      <c r="BT191" s="228"/>
      <c r="BU191" s="228"/>
      <c r="BV191" s="228"/>
      <c r="BW191" s="228"/>
      <c r="BX191" s="228"/>
      <c r="BY191" s="228"/>
      <c r="BZ191" s="228"/>
      <c r="CA191" s="228"/>
      <c r="CB191" s="228"/>
      <c r="CC191" s="228"/>
      <c r="CD191" s="228"/>
      <c r="CE191" s="228"/>
      <c r="CF191" s="228"/>
      <c r="CG191" s="228"/>
      <c r="CH191" s="228"/>
      <c r="CI191" s="228"/>
      <c r="CJ191" s="228"/>
      <c r="CK191" s="228"/>
      <c r="CL191" s="228"/>
      <c r="CM191" s="228"/>
      <c r="CN191" s="228"/>
      <c r="CO191" s="228"/>
      <c r="CP191" s="228"/>
      <c r="CQ191" s="228"/>
      <c r="CR191" s="228"/>
      <c r="CS191" s="228"/>
      <c r="CT191" s="228"/>
      <c r="CU191" s="228"/>
      <c r="CV191" s="228"/>
      <c r="CW191" s="228"/>
      <c r="CX191" s="228"/>
      <c r="CY191" s="228"/>
      <c r="CZ191" s="228"/>
      <c r="DA191" s="228"/>
      <c r="DB191" s="228"/>
      <c r="DC191" s="228"/>
      <c r="DD191" s="228"/>
      <c r="DE191" s="228"/>
      <c r="DF191" s="228"/>
      <c r="DG191" s="228"/>
      <c r="DH191" s="228"/>
      <c r="DI191" s="328"/>
      <c r="DJ191" s="328"/>
      <c r="DK191" s="328"/>
      <c r="DL191" s="328"/>
      <c r="DM191" s="328"/>
      <c r="DN191" s="328"/>
      <c r="DO191" s="328"/>
      <c r="DP191" s="328"/>
      <c r="DQ191" s="328"/>
    </row>
    <row r="192" spans="1:121" hidden="1">
      <c r="A192" s="218"/>
      <c r="B192" s="247" t="s">
        <v>79</v>
      </c>
      <c r="C192" s="247"/>
      <c r="D192" s="247"/>
      <c r="E192" s="247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7"/>
      <c r="Y192" s="247"/>
      <c r="Z192" s="247"/>
      <c r="AA192" s="247"/>
      <c r="AB192" s="247"/>
      <c r="AC192" s="247"/>
      <c r="AD192" s="247"/>
      <c r="AE192" s="247"/>
      <c r="AF192" s="247"/>
      <c r="AG192" s="247"/>
      <c r="AH192" s="247"/>
      <c r="AI192" s="247"/>
      <c r="AJ192" s="247"/>
      <c r="AK192" s="247"/>
      <c r="AL192" s="247"/>
      <c r="AM192" s="247"/>
      <c r="AN192" s="247"/>
      <c r="AO192" s="228"/>
      <c r="AP192" s="335"/>
      <c r="AQ192" s="335"/>
      <c r="AR192" s="335"/>
      <c r="AS192" s="335"/>
      <c r="AT192" s="335"/>
      <c r="AU192" s="335"/>
      <c r="AV192" s="335"/>
      <c r="AW192" s="249"/>
      <c r="AX192" s="249"/>
      <c r="AY192" s="249"/>
      <c r="AZ192" s="249"/>
      <c r="BA192" s="249"/>
      <c r="BB192" s="249"/>
      <c r="BC192" s="249"/>
      <c r="BD192" s="249"/>
      <c r="BE192" s="250" t="e">
        <f>BE190-BE191</f>
        <v>#N/A</v>
      </c>
      <c r="BF192" s="250"/>
      <c r="BG192" s="250"/>
      <c r="BH192" s="250"/>
      <c r="BI192" s="250"/>
      <c r="BJ192" s="250"/>
      <c r="BK192" s="250"/>
      <c r="BL192" s="250"/>
      <c r="BM192" s="228"/>
      <c r="BN192" s="228"/>
      <c r="BO192" s="228"/>
      <c r="BP192" s="228"/>
      <c r="BQ192" s="228"/>
      <c r="BR192" s="228"/>
      <c r="BS192" s="228"/>
      <c r="BT192" s="228"/>
      <c r="BU192" s="228"/>
      <c r="BV192" s="228"/>
      <c r="BW192" s="228"/>
      <c r="BX192" s="228"/>
      <c r="BY192" s="228"/>
      <c r="BZ192" s="228"/>
      <c r="CA192" s="228"/>
      <c r="CB192" s="228"/>
      <c r="CC192" s="228"/>
      <c r="CD192" s="228"/>
      <c r="CE192" s="228"/>
      <c r="CF192" s="228"/>
      <c r="CG192" s="228"/>
      <c r="CH192" s="228"/>
      <c r="CI192" s="228"/>
      <c r="CJ192" s="228"/>
      <c r="CK192" s="228"/>
      <c r="CL192" s="228"/>
      <c r="CM192" s="228"/>
      <c r="CN192" s="228"/>
      <c r="CO192" s="228"/>
      <c r="CP192" s="228"/>
      <c r="CQ192" s="228"/>
      <c r="CR192" s="228"/>
      <c r="CS192" s="228"/>
      <c r="CT192" s="228"/>
      <c r="CU192" s="228"/>
      <c r="CV192" s="228"/>
      <c r="CW192" s="228"/>
      <c r="CX192" s="228"/>
      <c r="CY192" s="228"/>
      <c r="CZ192" s="228"/>
      <c r="DA192" s="228"/>
      <c r="DB192" s="228"/>
      <c r="DC192" s="228"/>
      <c r="DD192" s="228"/>
      <c r="DE192" s="228"/>
      <c r="DF192" s="228"/>
      <c r="DG192" s="228"/>
      <c r="DH192" s="228"/>
      <c r="DI192" s="328"/>
      <c r="DJ192" s="328"/>
      <c r="DK192" s="328"/>
      <c r="DL192" s="328"/>
      <c r="DM192" s="328"/>
      <c r="DN192" s="328"/>
      <c r="DO192" s="328"/>
      <c r="DP192" s="328"/>
      <c r="DQ192" s="328"/>
    </row>
    <row r="193" spans="1:112" s="339" customFormat="1" hidden="1">
      <c r="A193" s="338"/>
      <c r="B193" s="338"/>
      <c r="C193" s="338"/>
      <c r="D193" s="338"/>
      <c r="E193" s="338"/>
      <c r="F193" s="338"/>
      <c r="G193" s="338"/>
      <c r="H193" s="338"/>
      <c r="I193" s="338"/>
      <c r="J193" s="338"/>
      <c r="K193" s="338"/>
      <c r="L193" s="338"/>
      <c r="M193" s="338"/>
      <c r="N193" s="338"/>
      <c r="O193" s="338"/>
      <c r="P193" s="338"/>
      <c r="Q193" s="338"/>
      <c r="R193" s="338"/>
      <c r="S193" s="338"/>
      <c r="T193" s="338"/>
      <c r="U193" s="338"/>
      <c r="V193" s="338"/>
      <c r="W193" s="338"/>
      <c r="X193" s="338"/>
      <c r="Y193" s="338"/>
      <c r="Z193" s="338"/>
      <c r="AA193" s="338"/>
      <c r="AB193" s="338"/>
      <c r="AC193" s="338"/>
      <c r="AD193" s="338"/>
      <c r="AE193" s="338"/>
      <c r="AF193" s="338"/>
      <c r="AG193" s="338"/>
      <c r="AH193" s="338"/>
      <c r="AI193" s="338"/>
      <c r="AJ193" s="338"/>
      <c r="AK193" s="338"/>
      <c r="AL193" s="338"/>
      <c r="AM193" s="338"/>
      <c r="AN193" s="338"/>
      <c r="AO193" s="338"/>
      <c r="AP193" s="338"/>
      <c r="AQ193" s="338"/>
      <c r="AR193" s="338"/>
      <c r="AS193" s="338"/>
      <c r="AT193" s="338"/>
      <c r="AU193" s="338"/>
      <c r="AV193" s="338"/>
      <c r="AW193" s="338"/>
      <c r="AX193" s="338"/>
      <c r="AY193" s="338"/>
      <c r="AZ193" s="338"/>
      <c r="BA193" s="338"/>
      <c r="BB193" s="338"/>
      <c r="BC193" s="338"/>
      <c r="BD193" s="338"/>
      <c r="BE193" s="338"/>
      <c r="BF193" s="338"/>
      <c r="BG193" s="338"/>
      <c r="BH193" s="338"/>
      <c r="BI193" s="338"/>
      <c r="BJ193" s="338"/>
      <c r="BK193" s="338"/>
      <c r="BL193" s="338"/>
      <c r="BM193" s="338"/>
      <c r="BN193" s="338"/>
      <c r="BO193" s="338"/>
      <c r="BP193" s="338"/>
      <c r="BQ193" s="338"/>
      <c r="BR193" s="338"/>
      <c r="BS193" s="338"/>
      <c r="BT193" s="338"/>
      <c r="BU193" s="338"/>
      <c r="BV193" s="338"/>
      <c r="BW193" s="338"/>
      <c r="BX193" s="338"/>
      <c r="BY193" s="338"/>
      <c r="BZ193" s="338"/>
      <c r="CA193" s="338"/>
      <c r="CB193" s="338"/>
      <c r="CC193" s="338"/>
      <c r="CD193" s="338"/>
      <c r="CE193" s="338"/>
      <c r="CF193" s="338"/>
      <c r="CG193" s="338"/>
      <c r="CH193" s="338"/>
      <c r="CI193" s="338"/>
      <c r="CJ193" s="338"/>
      <c r="CK193" s="338"/>
      <c r="CL193" s="338"/>
      <c r="CM193" s="338"/>
      <c r="CN193" s="338"/>
      <c r="CO193" s="338"/>
      <c r="CP193" s="338"/>
      <c r="CQ193" s="338"/>
      <c r="CR193" s="338"/>
      <c r="CS193" s="338"/>
      <c r="CT193" s="338"/>
      <c r="CU193" s="338"/>
      <c r="CV193" s="338"/>
      <c r="CW193" s="338"/>
      <c r="CX193" s="338"/>
      <c r="CY193" s="338"/>
      <c r="CZ193" s="338"/>
      <c r="DA193" s="338"/>
      <c r="DB193" s="338"/>
      <c r="DC193" s="338"/>
      <c r="DD193" s="338"/>
      <c r="DE193" s="338"/>
      <c r="DF193" s="338"/>
      <c r="DG193" s="338"/>
      <c r="DH193" s="338"/>
    </row>
    <row r="194" spans="1:112" s="339" customFormat="1" hidden="1">
      <c r="A194" s="338"/>
      <c r="B194" s="338"/>
      <c r="C194" s="338"/>
      <c r="D194" s="338"/>
      <c r="E194" s="338"/>
      <c r="F194" s="338"/>
      <c r="G194" s="338"/>
      <c r="H194" s="338"/>
      <c r="I194" s="338"/>
      <c r="J194" s="338"/>
      <c r="K194" s="338"/>
      <c r="L194" s="338"/>
      <c r="M194" s="338"/>
      <c r="N194" s="338"/>
      <c r="O194" s="338"/>
      <c r="P194" s="338"/>
      <c r="Q194" s="338"/>
      <c r="R194" s="338"/>
      <c r="S194" s="338"/>
      <c r="T194" s="338"/>
      <c r="U194" s="338"/>
      <c r="V194" s="338"/>
      <c r="W194" s="338"/>
      <c r="X194" s="338"/>
      <c r="Y194" s="338"/>
      <c r="Z194" s="338"/>
      <c r="AA194" s="338"/>
      <c r="AB194" s="338"/>
      <c r="AC194" s="338"/>
      <c r="AD194" s="338"/>
      <c r="AE194" s="338"/>
      <c r="AF194" s="338"/>
      <c r="AG194" s="338"/>
      <c r="AH194" s="338"/>
      <c r="AI194" s="338"/>
      <c r="AJ194" s="338"/>
      <c r="AK194" s="338"/>
      <c r="AL194" s="338"/>
      <c r="AM194" s="338"/>
      <c r="AN194" s="338"/>
      <c r="AO194" s="338"/>
      <c r="AP194" s="338"/>
      <c r="AQ194" s="338"/>
      <c r="AR194" s="338"/>
      <c r="AS194" s="338"/>
      <c r="AT194" s="338"/>
      <c r="AU194" s="338"/>
      <c r="AV194" s="338"/>
      <c r="AW194" s="338"/>
      <c r="AX194" s="338"/>
      <c r="AY194" s="338"/>
      <c r="AZ194" s="338"/>
      <c r="BA194" s="338"/>
      <c r="BB194" s="338"/>
      <c r="BC194" s="338"/>
      <c r="BD194" s="338"/>
      <c r="BE194" s="338"/>
      <c r="BF194" s="338"/>
      <c r="BG194" s="338"/>
      <c r="BH194" s="338"/>
      <c r="BI194" s="338"/>
      <c r="BJ194" s="338"/>
      <c r="BK194" s="338"/>
      <c r="BL194" s="338"/>
      <c r="BM194" s="338"/>
      <c r="BN194" s="338"/>
      <c r="BO194" s="338"/>
      <c r="BP194" s="338"/>
      <c r="BQ194" s="338"/>
      <c r="BR194" s="338"/>
      <c r="BS194" s="338"/>
      <c r="BT194" s="338"/>
      <c r="BU194" s="338"/>
      <c r="BV194" s="338"/>
      <c r="BW194" s="338"/>
      <c r="BX194" s="338"/>
      <c r="BY194" s="338"/>
      <c r="BZ194" s="338"/>
      <c r="CA194" s="338"/>
      <c r="CB194" s="338"/>
      <c r="CC194" s="338"/>
      <c r="CD194" s="338"/>
      <c r="CE194" s="338"/>
      <c r="CF194" s="338"/>
      <c r="CG194" s="338"/>
      <c r="CH194" s="338"/>
      <c r="CI194" s="338"/>
      <c r="CJ194" s="338"/>
      <c r="CK194" s="338"/>
      <c r="CL194" s="338"/>
      <c r="CM194" s="338"/>
      <c r="CN194" s="338"/>
      <c r="CO194" s="338"/>
      <c r="CP194" s="338"/>
      <c r="CQ194" s="338"/>
      <c r="CR194" s="338"/>
      <c r="CS194" s="338"/>
      <c r="CT194" s="338"/>
      <c r="CU194" s="338"/>
      <c r="CV194" s="338"/>
      <c r="CW194" s="338"/>
      <c r="CX194" s="338"/>
      <c r="CY194" s="338"/>
      <c r="CZ194" s="338"/>
      <c r="DA194" s="338"/>
      <c r="DB194" s="338"/>
      <c r="DC194" s="338"/>
      <c r="DD194" s="338"/>
      <c r="DE194" s="338"/>
      <c r="DF194" s="338"/>
      <c r="DG194" s="338"/>
      <c r="DH194" s="338"/>
    </row>
    <row r="195" spans="1:112" s="344" customFormat="1" ht="12" hidden="1">
      <c r="A195" s="340"/>
      <c r="B195" s="340"/>
      <c r="C195" s="341" t="s">
        <v>90</v>
      </c>
      <c r="D195" s="340"/>
      <c r="E195" s="340"/>
      <c r="F195" s="340"/>
      <c r="G195" s="340"/>
      <c r="H195" s="340"/>
      <c r="I195" s="340"/>
      <c r="J195" s="340"/>
      <c r="K195" s="340"/>
      <c r="L195" s="340"/>
      <c r="M195" s="340"/>
      <c r="N195" s="340"/>
      <c r="O195" s="340"/>
      <c r="P195" s="340"/>
      <c r="Q195" s="340"/>
      <c r="R195" s="340"/>
      <c r="S195" s="340"/>
      <c r="T195" s="340"/>
      <c r="U195" s="340"/>
      <c r="V195" s="340"/>
      <c r="W195" s="340"/>
      <c r="X195" s="342">
        <v>410</v>
      </c>
      <c r="Y195" s="342"/>
      <c r="Z195" s="342"/>
      <c r="AA195" s="342"/>
      <c r="AB195" s="343"/>
      <c r="AC195" s="343"/>
      <c r="AD195" s="343"/>
      <c r="AE195" s="343"/>
      <c r="AH195" s="340"/>
      <c r="AI195" s="340"/>
      <c r="AJ195" s="340"/>
      <c r="AK195" s="340"/>
      <c r="AL195" s="340"/>
      <c r="AM195" s="345" t="s">
        <v>91</v>
      </c>
      <c r="AN195" s="340"/>
      <c r="AO195" s="340"/>
      <c r="AQ195" s="340"/>
      <c r="AR195" s="340"/>
      <c r="AS195" s="340"/>
      <c r="AT195" s="340"/>
      <c r="AU195" s="340"/>
      <c r="AV195" s="340"/>
      <c r="AW195" s="340"/>
      <c r="AX195" s="346" t="s">
        <v>92</v>
      </c>
      <c r="AY195" s="340"/>
      <c r="AZ195" s="340"/>
      <c r="BA195" s="340"/>
      <c r="BB195" s="340"/>
      <c r="BC195" s="340"/>
      <c r="BD195" s="340"/>
      <c r="BE195" s="340"/>
      <c r="BF195" s="340"/>
      <c r="BG195" s="340"/>
      <c r="BH195" s="340"/>
      <c r="BI195" s="340"/>
      <c r="BJ195" s="340"/>
      <c r="BK195" s="340"/>
      <c r="BL195" s="340"/>
      <c r="BM195" s="340"/>
      <c r="BN195" s="340"/>
      <c r="BO195" s="340"/>
      <c r="BP195" s="340"/>
      <c r="BQ195" s="340"/>
      <c r="BR195" s="340"/>
      <c r="BS195" s="340"/>
      <c r="BT195" s="340"/>
      <c r="BU195" s="340"/>
      <c r="BV195" s="340"/>
      <c r="BW195" s="340"/>
      <c r="BX195" s="340"/>
      <c r="BY195" s="340"/>
      <c r="BZ195" s="340"/>
      <c r="CA195" s="340"/>
      <c r="CB195" s="340"/>
      <c r="CC195" s="340"/>
      <c r="CD195" s="340"/>
      <c r="CE195" s="340"/>
      <c r="CF195" s="340"/>
      <c r="CG195" s="340"/>
      <c r="CH195" s="340"/>
      <c r="CI195" s="340"/>
      <c r="CJ195" s="340"/>
      <c r="CK195" s="340"/>
      <c r="CL195" s="340"/>
      <c r="CM195" s="340"/>
      <c r="CN195" s="340"/>
      <c r="CO195" s="340"/>
      <c r="CP195" s="340"/>
      <c r="CQ195" s="340"/>
      <c r="CR195" s="340"/>
      <c r="CS195" s="340"/>
      <c r="CT195" s="340"/>
      <c r="CU195" s="340"/>
      <c r="CV195" s="340"/>
      <c r="CW195" s="340"/>
      <c r="CX195" s="340"/>
      <c r="CY195" s="340"/>
      <c r="CZ195" s="340"/>
      <c r="DA195" s="340"/>
      <c r="DB195" s="340"/>
      <c r="DC195" s="340"/>
      <c r="DD195" s="340"/>
      <c r="DE195" s="340"/>
      <c r="DF195" s="340"/>
      <c r="DG195" s="340"/>
      <c r="DH195" s="340"/>
    </row>
    <row r="196" spans="1:112" s="344" customFormat="1" hidden="1">
      <c r="A196" s="340"/>
      <c r="B196" s="340"/>
      <c r="C196" s="347" t="s">
        <v>93</v>
      </c>
      <c r="D196" s="348"/>
      <c r="E196" s="348"/>
      <c r="F196" s="348"/>
      <c r="G196" s="348"/>
      <c r="H196" s="348"/>
      <c r="I196" s="348"/>
      <c r="J196" s="348"/>
      <c r="K196" s="348"/>
      <c r="L196" s="349">
        <f>X195*X196</f>
        <v>2542</v>
      </c>
      <c r="M196" s="349"/>
      <c r="N196" s="349"/>
      <c r="O196" s="349"/>
      <c r="P196" s="348"/>
      <c r="Q196" s="348"/>
      <c r="R196" s="349">
        <f>X195*Z196</f>
        <v>3895</v>
      </c>
      <c r="S196" s="349"/>
      <c r="T196" s="349"/>
      <c r="U196" s="350"/>
      <c r="V196" s="340"/>
      <c r="W196" s="340"/>
      <c r="X196" s="351">
        <v>6.2</v>
      </c>
      <c r="Y196" s="351"/>
      <c r="Z196" s="352">
        <v>9.5</v>
      </c>
      <c r="AA196" s="352"/>
      <c r="AB196" s="340"/>
      <c r="AC196" s="340"/>
      <c r="AD196" s="340"/>
      <c r="AH196" s="340"/>
      <c r="AI196" s="340"/>
      <c r="AJ196" s="340"/>
      <c r="AK196" s="340"/>
      <c r="AL196" s="340"/>
      <c r="AM196" s="353" t="s">
        <v>6</v>
      </c>
      <c r="AN196" s="354"/>
      <c r="AO196" s="355"/>
      <c r="AQ196" s="340"/>
      <c r="AR196" s="340"/>
      <c r="AS196" s="340"/>
      <c r="AT196" s="340"/>
      <c r="AU196" s="340"/>
      <c r="AV196" s="340"/>
      <c r="AW196" s="340"/>
      <c r="AX196" s="353" t="str">
        <f>IF(B4="","",IF(BN6="igen","igen",""))</f>
        <v/>
      </c>
      <c r="AY196" s="354"/>
      <c r="AZ196" s="355"/>
      <c r="BA196" s="340"/>
      <c r="BB196" s="340"/>
      <c r="BC196" s="340"/>
      <c r="BD196" s="340"/>
      <c r="BE196" s="340"/>
      <c r="BF196" s="340"/>
      <c r="BG196" s="340"/>
      <c r="BH196" s="340"/>
      <c r="BI196" s="340"/>
      <c r="BJ196" s="340"/>
      <c r="BK196" s="340"/>
      <c r="BL196" s="340"/>
      <c r="BM196" s="340"/>
      <c r="BN196" s="340"/>
      <c r="BO196" s="340"/>
      <c r="BP196" s="340"/>
      <c r="BQ196" s="340"/>
      <c r="BR196" s="340"/>
      <c r="BS196" s="340"/>
      <c r="BT196" s="340"/>
      <c r="BU196" s="340"/>
      <c r="BV196" s="340"/>
      <c r="BW196" s="340"/>
      <c r="BX196" s="340"/>
      <c r="BY196" s="340"/>
      <c r="BZ196" s="340"/>
      <c r="CA196" s="340"/>
      <c r="CB196" s="340"/>
      <c r="CC196" s="340"/>
      <c r="CD196" s="340"/>
      <c r="CE196" s="340"/>
      <c r="CF196" s="340"/>
      <c r="CG196" s="340"/>
      <c r="CH196" s="340"/>
      <c r="CI196" s="340"/>
      <c r="CJ196" s="340"/>
      <c r="CK196" s="340"/>
      <c r="CL196" s="340"/>
      <c r="CM196" s="340"/>
      <c r="CN196" s="340"/>
      <c r="CO196" s="340"/>
      <c r="CP196" s="340"/>
      <c r="CQ196" s="340"/>
      <c r="CR196" s="340"/>
      <c r="CS196" s="340"/>
      <c r="CT196" s="340"/>
      <c r="CU196" s="340"/>
      <c r="CV196" s="340"/>
      <c r="CW196" s="340"/>
      <c r="CX196" s="340"/>
      <c r="CY196" s="340"/>
      <c r="CZ196" s="340"/>
      <c r="DA196" s="340"/>
      <c r="DB196" s="340"/>
      <c r="DC196" s="340"/>
      <c r="DD196" s="340"/>
      <c r="DE196" s="340"/>
      <c r="DF196" s="340"/>
      <c r="DG196" s="340"/>
      <c r="DH196" s="340"/>
    </row>
    <row r="197" spans="1:112" s="344" customFormat="1" hidden="1">
      <c r="A197" s="340"/>
      <c r="B197" s="340"/>
      <c r="C197" s="356" t="s">
        <v>94</v>
      </c>
      <c r="D197" s="340"/>
      <c r="E197" s="340"/>
      <c r="F197" s="340"/>
      <c r="G197" s="340"/>
      <c r="H197" s="340"/>
      <c r="I197" s="340"/>
      <c r="J197" s="340"/>
      <c r="K197" s="340"/>
      <c r="L197" s="357">
        <f>X195*X197</f>
        <v>3075</v>
      </c>
      <c r="M197" s="357"/>
      <c r="N197" s="357"/>
      <c r="O197" s="357"/>
      <c r="P197" s="340"/>
      <c r="Q197" s="340"/>
      <c r="R197" s="357">
        <f>X195*Z197</f>
        <v>4674</v>
      </c>
      <c r="S197" s="357"/>
      <c r="T197" s="357"/>
      <c r="U197" s="358"/>
      <c r="V197" s="340"/>
      <c r="W197" s="340"/>
      <c r="X197" s="351">
        <v>7.5</v>
      </c>
      <c r="Y197" s="351"/>
      <c r="Z197" s="352">
        <v>11.4</v>
      </c>
      <c r="AA197" s="352"/>
      <c r="AB197" s="340"/>
      <c r="AC197" s="340"/>
      <c r="AD197" s="340"/>
      <c r="AH197" s="340"/>
      <c r="AI197" s="340"/>
      <c r="AJ197" s="340"/>
      <c r="AK197" s="340"/>
      <c r="AL197" s="340"/>
      <c r="AM197" s="353" t="s">
        <v>95</v>
      </c>
      <c r="AN197" s="354"/>
      <c r="AO197" s="355"/>
      <c r="AP197" s="340"/>
      <c r="AQ197" s="340"/>
      <c r="AR197" s="340"/>
      <c r="AS197" s="340"/>
      <c r="AT197" s="340"/>
      <c r="AU197" s="340"/>
      <c r="AV197" s="340"/>
      <c r="AW197" s="340"/>
      <c r="AX197" s="340"/>
      <c r="AY197" s="340"/>
      <c r="AZ197" s="340"/>
      <c r="BA197" s="340"/>
      <c r="BB197" s="340"/>
      <c r="BC197" s="340"/>
      <c r="BD197" s="340"/>
      <c r="BE197" s="340"/>
      <c r="BF197" s="340"/>
      <c r="BG197" s="340"/>
      <c r="BH197" s="340"/>
      <c r="BI197" s="340"/>
      <c r="BJ197" s="340"/>
      <c r="BK197" s="340"/>
      <c r="BL197" s="340"/>
      <c r="BM197" s="340"/>
      <c r="BN197" s="340"/>
      <c r="BO197" s="340"/>
      <c r="BP197" s="340"/>
      <c r="BQ197" s="340"/>
      <c r="BR197" s="340"/>
      <c r="BS197" s="340"/>
      <c r="BT197" s="340"/>
      <c r="BU197" s="340"/>
      <c r="BV197" s="340"/>
      <c r="BW197" s="340"/>
      <c r="BX197" s="340"/>
      <c r="BY197" s="340"/>
      <c r="BZ197" s="340"/>
      <c r="CA197" s="340"/>
      <c r="CB197" s="340"/>
      <c r="CC197" s="340"/>
      <c r="CD197" s="340"/>
      <c r="CE197" s="340"/>
      <c r="CF197" s="340"/>
      <c r="CG197" s="340"/>
      <c r="CH197" s="340"/>
      <c r="CI197" s="340"/>
      <c r="CJ197" s="340"/>
      <c r="CK197" s="340"/>
      <c r="CL197" s="340"/>
      <c r="CM197" s="340"/>
      <c r="CN197" s="340"/>
      <c r="CO197" s="340"/>
      <c r="CP197" s="340"/>
      <c r="CQ197" s="340"/>
      <c r="CR197" s="340"/>
      <c r="CS197" s="340"/>
      <c r="CT197" s="340"/>
      <c r="CU197" s="340"/>
      <c r="CV197" s="340"/>
      <c r="CW197" s="340"/>
      <c r="CX197" s="340"/>
      <c r="CY197" s="340"/>
      <c r="CZ197" s="340"/>
      <c r="DA197" s="340"/>
      <c r="DB197" s="340"/>
      <c r="DC197" s="340"/>
      <c r="DD197" s="340"/>
      <c r="DE197" s="340"/>
      <c r="DF197" s="340"/>
      <c r="DG197" s="340"/>
      <c r="DH197" s="340"/>
    </row>
    <row r="198" spans="1:112" s="344" customFormat="1" hidden="1">
      <c r="A198" s="340"/>
      <c r="B198" s="340"/>
      <c r="C198" s="356" t="s">
        <v>3</v>
      </c>
      <c r="D198" s="340"/>
      <c r="E198" s="340"/>
      <c r="F198" s="340"/>
      <c r="G198" s="340"/>
      <c r="H198" s="340"/>
      <c r="I198" s="340"/>
      <c r="J198" s="340"/>
      <c r="K198" s="340"/>
      <c r="L198" s="357">
        <f>X195*X198</f>
        <v>3566.9999999999995</v>
      </c>
      <c r="M198" s="357"/>
      <c r="N198" s="357"/>
      <c r="O198" s="357"/>
      <c r="P198" s="340"/>
      <c r="Q198" s="340"/>
      <c r="R198" s="357">
        <f>X195*Z198</f>
        <v>5453</v>
      </c>
      <c r="S198" s="357"/>
      <c r="T198" s="357"/>
      <c r="U198" s="358"/>
      <c r="V198" s="340"/>
      <c r="W198" s="340"/>
      <c r="X198" s="351">
        <v>8.6999999999999993</v>
      </c>
      <c r="Y198" s="351"/>
      <c r="Z198" s="352">
        <v>13.299999999999999</v>
      </c>
      <c r="AA198" s="352"/>
      <c r="AB198" s="340"/>
      <c r="AC198" s="340"/>
      <c r="AD198" s="340"/>
      <c r="AE198" s="340"/>
      <c r="AF198" s="340"/>
      <c r="AG198" s="340"/>
      <c r="AH198" s="340"/>
      <c r="AI198" s="338"/>
      <c r="AJ198" s="339"/>
      <c r="AK198" s="339"/>
      <c r="AL198" s="339"/>
      <c r="AM198" s="359"/>
      <c r="AN198" s="359"/>
      <c r="AO198" s="359"/>
      <c r="AP198" s="339"/>
      <c r="AQ198" s="338"/>
      <c r="AR198" s="338"/>
      <c r="AS198" s="340"/>
      <c r="AT198" s="340"/>
      <c r="AU198" s="340"/>
      <c r="AV198" s="340"/>
      <c r="AW198" s="340"/>
      <c r="AY198" s="340"/>
      <c r="AZ198" s="340"/>
      <c r="BA198" s="340"/>
      <c r="BB198" s="340"/>
      <c r="BC198" s="340"/>
      <c r="BD198" s="340"/>
      <c r="BE198" s="340"/>
      <c r="BF198" s="340"/>
      <c r="BG198" s="340"/>
      <c r="BH198" s="340"/>
      <c r="BI198" s="340"/>
      <c r="BJ198" s="340"/>
      <c r="BK198" s="340"/>
      <c r="BL198" s="340"/>
      <c r="BM198" s="340"/>
      <c r="BN198" s="340"/>
      <c r="BO198" s="340"/>
      <c r="BP198" s="340"/>
      <c r="BQ198" s="340"/>
      <c r="BR198" s="340"/>
      <c r="BS198" s="340"/>
      <c r="BT198" s="340"/>
      <c r="BU198" s="340"/>
      <c r="BV198" s="340"/>
      <c r="BW198" s="340"/>
      <c r="BX198" s="340"/>
      <c r="BY198" s="340"/>
      <c r="BZ198" s="340"/>
      <c r="CA198" s="340"/>
      <c r="CB198" s="340"/>
      <c r="CC198" s="340"/>
      <c r="CD198" s="340"/>
      <c r="CE198" s="340"/>
      <c r="CF198" s="340"/>
      <c r="CG198" s="340"/>
      <c r="CH198" s="340"/>
      <c r="CI198" s="340"/>
      <c r="CJ198" s="340"/>
      <c r="CK198" s="340"/>
      <c r="CL198" s="340"/>
      <c r="CM198" s="340"/>
      <c r="CN198" s="340"/>
      <c r="CO198" s="340"/>
      <c r="CP198" s="340"/>
      <c r="CQ198" s="340"/>
      <c r="CR198" s="340"/>
      <c r="CS198" s="340"/>
      <c r="CT198" s="340"/>
      <c r="CU198" s="340"/>
      <c r="CV198" s="340"/>
      <c r="CW198" s="340"/>
      <c r="CX198" s="340"/>
      <c r="CY198" s="340"/>
      <c r="CZ198" s="340"/>
      <c r="DA198" s="340"/>
      <c r="DB198" s="340"/>
      <c r="DC198" s="340"/>
      <c r="DD198" s="340"/>
      <c r="DE198" s="340"/>
      <c r="DF198" s="340"/>
      <c r="DG198" s="340"/>
      <c r="DH198" s="340"/>
    </row>
    <row r="199" spans="1:112" s="344" customFormat="1" hidden="1">
      <c r="A199" s="340"/>
      <c r="B199" s="340"/>
      <c r="C199" s="356" t="s">
        <v>96</v>
      </c>
      <c r="D199" s="340"/>
      <c r="E199" s="340"/>
      <c r="F199" s="340"/>
      <c r="G199" s="340"/>
      <c r="H199" s="340"/>
      <c r="I199" s="340"/>
      <c r="J199" s="340"/>
      <c r="K199" s="340"/>
      <c r="L199" s="357">
        <f>X$195*X199</f>
        <v>4100</v>
      </c>
      <c r="M199" s="357"/>
      <c r="N199" s="357"/>
      <c r="O199" s="357"/>
      <c r="P199" s="340"/>
      <c r="Q199" s="340"/>
      <c r="R199" s="357">
        <f>X$195*Z199</f>
        <v>6232</v>
      </c>
      <c r="S199" s="357"/>
      <c r="T199" s="357"/>
      <c r="U199" s="358"/>
      <c r="V199" s="340"/>
      <c r="W199" s="340"/>
      <c r="X199" s="351">
        <v>10</v>
      </c>
      <c r="Y199" s="351"/>
      <c r="Z199" s="352">
        <v>15.2</v>
      </c>
      <c r="AA199" s="352"/>
      <c r="AB199" s="340"/>
      <c r="AC199" s="340"/>
      <c r="AD199" s="340"/>
      <c r="AH199" s="340"/>
      <c r="AI199" s="338"/>
      <c r="AJ199" s="339"/>
      <c r="AK199" s="339"/>
      <c r="AL199" s="339"/>
      <c r="AM199" s="359"/>
      <c r="AN199" s="359"/>
      <c r="AO199" s="359"/>
      <c r="AP199" s="339"/>
      <c r="AQ199" s="338"/>
      <c r="AR199" s="338"/>
      <c r="AS199" s="340"/>
      <c r="AT199" s="340"/>
      <c r="AU199" s="340"/>
      <c r="AV199" s="340"/>
      <c r="AW199" s="340"/>
      <c r="AX199" s="340"/>
      <c r="AY199" s="340"/>
      <c r="AZ199" s="340"/>
      <c r="BA199" s="340"/>
      <c r="BB199" s="340"/>
      <c r="BC199" s="340"/>
      <c r="BD199" s="340"/>
      <c r="BE199" s="340"/>
      <c r="BF199" s="340"/>
      <c r="BG199" s="340"/>
      <c r="BH199" s="338" t="s">
        <v>97</v>
      </c>
      <c r="BI199" s="338"/>
      <c r="BJ199" s="338"/>
      <c r="BK199" s="338"/>
      <c r="BL199" s="338"/>
      <c r="BM199" s="338"/>
      <c r="BN199" s="338"/>
      <c r="BO199" s="338"/>
      <c r="BP199" s="338"/>
      <c r="BQ199" s="338"/>
      <c r="BR199" s="338"/>
      <c r="BS199" s="338"/>
      <c r="BT199" s="338"/>
      <c r="BU199" s="338"/>
      <c r="BV199" s="338"/>
      <c r="BW199" s="338"/>
      <c r="BX199" s="338"/>
      <c r="BY199" s="338"/>
      <c r="BZ199" s="338"/>
      <c r="CA199" s="338"/>
      <c r="CB199" s="338"/>
      <c r="CC199" s="338"/>
      <c r="CD199" s="338"/>
      <c r="CE199" s="338"/>
      <c r="CF199" s="338"/>
      <c r="CG199" s="338"/>
      <c r="CH199" s="338"/>
      <c r="CI199" s="338"/>
      <c r="CJ199" s="338"/>
      <c r="CK199" s="338"/>
      <c r="CL199" s="338"/>
      <c r="CM199" s="338"/>
      <c r="CN199" s="338"/>
      <c r="CO199" s="338"/>
      <c r="CP199" s="338"/>
      <c r="CQ199" s="338"/>
      <c r="CR199" s="338"/>
      <c r="CS199" s="338"/>
      <c r="CT199" s="338"/>
      <c r="CU199" s="338"/>
      <c r="CV199" s="338"/>
      <c r="CW199" s="338"/>
      <c r="CX199" s="338"/>
      <c r="CY199" s="338"/>
      <c r="CZ199" s="338"/>
      <c r="DA199" s="338"/>
      <c r="DB199" s="338"/>
      <c r="DC199" s="340"/>
      <c r="DD199" s="340"/>
      <c r="DE199" s="340"/>
      <c r="DF199" s="340"/>
      <c r="DG199" s="340"/>
      <c r="DH199" s="340"/>
    </row>
    <row r="200" spans="1:112" s="339" customFormat="1" hidden="1">
      <c r="A200" s="338"/>
      <c r="B200" s="338"/>
      <c r="C200" s="356" t="s">
        <v>98</v>
      </c>
      <c r="D200" s="340"/>
      <c r="E200" s="340"/>
      <c r="F200" s="340"/>
      <c r="G200" s="340"/>
      <c r="H200" s="340"/>
      <c r="I200" s="340"/>
      <c r="J200" s="340"/>
      <c r="K200" s="340"/>
      <c r="L200" s="357">
        <f t="shared" ref="L200:L202" si="14">X$195*X200</f>
        <v>4592</v>
      </c>
      <c r="M200" s="357"/>
      <c r="N200" s="357"/>
      <c r="O200" s="357"/>
      <c r="P200" s="340"/>
      <c r="Q200" s="340"/>
      <c r="R200" s="357">
        <f t="shared" ref="R200:R202" si="15">X$195*Z200</f>
        <v>7011.0000000000009</v>
      </c>
      <c r="S200" s="357"/>
      <c r="T200" s="357"/>
      <c r="U200" s="358"/>
      <c r="V200" s="338"/>
      <c r="W200" s="338"/>
      <c r="X200" s="351">
        <v>11.2</v>
      </c>
      <c r="Y200" s="351"/>
      <c r="Z200" s="352">
        <v>17.100000000000001</v>
      </c>
      <c r="AA200" s="352"/>
      <c r="AB200" s="338"/>
      <c r="AC200" s="338"/>
      <c r="AD200" s="338"/>
      <c r="AH200" s="338"/>
      <c r="AI200" s="338"/>
      <c r="AM200" s="359"/>
      <c r="AN200" s="359"/>
      <c r="AO200" s="359"/>
      <c r="AQ200" s="338"/>
      <c r="AR200" s="338"/>
      <c r="AS200" s="338"/>
      <c r="AT200" s="338"/>
      <c r="AU200" s="338"/>
      <c r="AV200" s="338"/>
      <c r="AW200" s="338"/>
      <c r="AX200" s="360" t="s">
        <v>99</v>
      </c>
      <c r="BA200" s="338"/>
      <c r="BB200" s="338"/>
      <c r="BC200" s="338"/>
      <c r="BD200" s="338"/>
      <c r="BE200" s="338"/>
      <c r="BF200" s="338"/>
      <c r="BG200" s="338"/>
      <c r="BH200" s="338"/>
      <c r="BI200" s="338"/>
      <c r="BJ200" s="338"/>
      <c r="BK200" s="338"/>
      <c r="BL200" s="338"/>
      <c r="BM200" s="338"/>
      <c r="BN200" s="338"/>
      <c r="BO200" s="338" t="s">
        <v>7</v>
      </c>
      <c r="BP200" s="338"/>
      <c r="BQ200" s="338"/>
      <c r="BR200" s="338"/>
      <c r="BS200" s="338"/>
      <c r="BT200" s="338"/>
      <c r="BU200" s="338"/>
      <c r="BV200" s="338"/>
      <c r="BW200" s="338" t="s">
        <v>5</v>
      </c>
      <c r="BX200" s="338"/>
      <c r="BY200" s="338"/>
      <c r="BZ200" s="338"/>
      <c r="CA200" s="338"/>
      <c r="CB200" s="338"/>
      <c r="CC200" s="338"/>
      <c r="CD200" s="338" t="s">
        <v>4</v>
      </c>
      <c r="CE200" s="338"/>
      <c r="CF200" s="338"/>
      <c r="CG200" s="338"/>
      <c r="CH200" s="338"/>
      <c r="CI200" s="338"/>
      <c r="CJ200" s="338"/>
      <c r="CK200" s="338"/>
      <c r="CL200" s="338"/>
      <c r="CM200" s="338"/>
      <c r="CN200" s="338" t="s">
        <v>9</v>
      </c>
      <c r="CO200" s="338"/>
      <c r="CP200" s="338"/>
      <c r="CQ200" s="338"/>
      <c r="CR200" s="338"/>
      <c r="CS200" s="338"/>
      <c r="CT200" s="338"/>
      <c r="CU200" s="338"/>
      <c r="CV200" s="338"/>
      <c r="CW200" s="338"/>
      <c r="CX200" s="338"/>
      <c r="CY200" s="338"/>
      <c r="CZ200" s="338"/>
      <c r="DA200" s="338"/>
      <c r="DB200" s="338"/>
      <c r="DC200" s="340"/>
      <c r="DD200" s="338"/>
      <c r="DE200" s="338"/>
      <c r="DF200" s="338"/>
      <c r="DG200" s="338"/>
      <c r="DH200" s="338"/>
    </row>
    <row r="201" spans="1:112" s="339" customFormat="1" ht="12.75" hidden="1">
      <c r="A201" s="338"/>
      <c r="B201" s="338"/>
      <c r="C201" s="356" t="s">
        <v>100</v>
      </c>
      <c r="D201" s="340"/>
      <c r="E201" s="340"/>
      <c r="F201" s="340"/>
      <c r="G201" s="340"/>
      <c r="H201" s="340"/>
      <c r="I201" s="340"/>
      <c r="J201" s="340"/>
      <c r="K201" s="340"/>
      <c r="L201" s="357">
        <f t="shared" si="14"/>
        <v>5084</v>
      </c>
      <c r="M201" s="357"/>
      <c r="N201" s="357"/>
      <c r="O201" s="357"/>
      <c r="P201" s="340"/>
      <c r="Q201" s="340"/>
      <c r="R201" s="357">
        <f t="shared" si="15"/>
        <v>7749.0000000000009</v>
      </c>
      <c r="S201" s="357"/>
      <c r="T201" s="357"/>
      <c r="U201" s="358"/>
      <c r="X201" s="351">
        <v>12.4</v>
      </c>
      <c r="Y201" s="351"/>
      <c r="Z201" s="352">
        <v>18.900000000000002</v>
      </c>
      <c r="AA201" s="352"/>
      <c r="AB201" s="338"/>
      <c r="AC201" s="338"/>
      <c r="AD201" s="338"/>
      <c r="AH201" s="338"/>
      <c r="AI201" s="338"/>
      <c r="AM201" s="359"/>
      <c r="AN201" s="359"/>
      <c r="AO201" s="359"/>
      <c r="AQ201" s="338"/>
      <c r="AR201" s="338"/>
      <c r="AS201" s="338"/>
      <c r="AT201" s="338"/>
      <c r="AU201" s="338"/>
      <c r="AV201" s="338"/>
      <c r="AW201" s="338"/>
      <c r="AX201" s="361">
        <f>IF(BN6="igen",CL4,0)</f>
        <v>0</v>
      </c>
      <c r="AY201" s="362"/>
      <c r="AZ201" s="363"/>
      <c r="BA201" s="338"/>
      <c r="BB201" s="338"/>
      <c r="BC201" s="338"/>
      <c r="BD201" s="338"/>
      <c r="BE201" s="338"/>
      <c r="BF201" s="338"/>
      <c r="BG201" s="338"/>
      <c r="BH201" s="338" t="s">
        <v>101</v>
      </c>
      <c r="BI201" s="338"/>
      <c r="BJ201" s="338"/>
      <c r="BK201" s="338"/>
      <c r="BL201" s="338"/>
      <c r="BM201" s="338"/>
      <c r="BN201" s="338"/>
      <c r="BO201" s="338" t="e">
        <f>CONCATENATE(DOLLAR(ROUND(CJ13,0),0)," = részesedés")</f>
        <v>#VALUE!</v>
      </c>
      <c r="BP201" s="338"/>
      <c r="BQ201" s="338"/>
      <c r="BR201" s="338"/>
      <c r="BS201" s="338"/>
      <c r="BT201" s="338"/>
      <c r="BU201" s="338"/>
      <c r="BV201" s="338"/>
      <c r="BW201" s="338" t="e">
        <f>CONCATENATE(DOLLAR(ROUND(CJ13,0),0)," = ",DOLLAR(ROUND(BE109,0),0)," részesedés - ",DOLLAR(ROUND(BE106,0),0)," szja")</f>
        <v>#VALUE!</v>
      </c>
      <c r="BX201" s="338"/>
      <c r="BY201" s="338"/>
      <c r="BZ201" s="338"/>
      <c r="CA201" s="338"/>
      <c r="CB201" s="338"/>
      <c r="CC201" s="338"/>
      <c r="CD201" s="338" t="e">
        <f>CONCATENATE(DOLLAR(ROUND(CJ13,0),0)," = ",DOLLAR(ROUND(DA109,0),0)," részesedés - ",DOLLAR(ROUND(DA105,0),0)," szocho - ",,DOLLAR(ROUND(DA106,0),0)," szja - ",DOLLAR(ROUND(DA107,0),0)," tbj")</f>
        <v>#VALUE!</v>
      </c>
      <c r="CE201" s="338"/>
      <c r="CF201" s="338"/>
      <c r="CG201" s="338"/>
      <c r="CH201" s="338"/>
      <c r="CI201" s="338"/>
      <c r="CJ201" s="338"/>
      <c r="CK201" s="338"/>
      <c r="CL201" s="338"/>
      <c r="CM201" s="338"/>
      <c r="CN201" s="338" t="e">
        <f>CONCATENATE(DOLLAR(ROUND(CJ13,0),0)," = ",DOLLAR(ROUND(DA109,0),0)," részesedés - ",DOLLAR(ROUND(DA105,0),0)," szocho - ",DOLLAR(ROUND(DA106,0),0)," szja")</f>
        <v>#VALUE!</v>
      </c>
      <c r="CO201" s="338"/>
      <c r="CP201" s="338"/>
      <c r="CQ201" s="338"/>
      <c r="CR201" s="338"/>
      <c r="CS201" s="338"/>
      <c r="CT201" s="338"/>
      <c r="CU201" s="338"/>
      <c r="CV201" s="338"/>
      <c r="CW201" s="338"/>
      <c r="CX201" s="338"/>
      <c r="CY201" s="338"/>
      <c r="CZ201" s="338"/>
      <c r="DA201" s="338"/>
      <c r="DB201" s="338"/>
      <c r="DC201" s="338"/>
      <c r="DD201" s="338"/>
      <c r="DE201" s="338"/>
      <c r="DF201" s="338"/>
      <c r="DG201" s="338"/>
      <c r="DH201" s="338"/>
    </row>
    <row r="202" spans="1:112" s="339" customFormat="1" ht="12.75" hidden="1">
      <c r="A202" s="338"/>
      <c r="B202" s="338"/>
      <c r="C202" s="356" t="s">
        <v>102</v>
      </c>
      <c r="D202" s="340"/>
      <c r="E202" s="340"/>
      <c r="F202" s="340"/>
      <c r="G202" s="340"/>
      <c r="H202" s="340"/>
      <c r="I202" s="340"/>
      <c r="J202" s="340"/>
      <c r="K202" s="340"/>
      <c r="L202" s="357">
        <f t="shared" si="14"/>
        <v>5617</v>
      </c>
      <c r="M202" s="357"/>
      <c r="N202" s="357"/>
      <c r="O202" s="357"/>
      <c r="P202" s="340"/>
      <c r="Q202" s="340"/>
      <c r="R202" s="357">
        <f t="shared" si="15"/>
        <v>8569</v>
      </c>
      <c r="S202" s="357"/>
      <c r="T202" s="357"/>
      <c r="U202" s="358"/>
      <c r="X202" s="351">
        <v>13.7</v>
      </c>
      <c r="Y202" s="351"/>
      <c r="Z202" s="352">
        <v>20.900000000000002</v>
      </c>
      <c r="AA202" s="352"/>
      <c r="AB202" s="338"/>
      <c r="AC202" s="338"/>
      <c r="AD202" s="338"/>
      <c r="AH202" s="338"/>
      <c r="AI202" s="338"/>
      <c r="AM202" s="359"/>
      <c r="AN202" s="359"/>
      <c r="AO202" s="359"/>
      <c r="AQ202" s="338"/>
      <c r="AR202" s="338"/>
      <c r="AS202" s="338"/>
      <c r="AT202" s="338"/>
      <c r="AU202" s="338"/>
      <c r="AV202" s="338"/>
      <c r="AW202" s="338"/>
      <c r="AX202" s="364">
        <f>IF(BN6="igen",CL5,0)</f>
        <v>0</v>
      </c>
      <c r="AY202" s="365"/>
      <c r="AZ202" s="366"/>
      <c r="BA202" s="338"/>
      <c r="BB202" s="338"/>
      <c r="BC202" s="338"/>
      <c r="BD202" s="338"/>
      <c r="BE202" s="338"/>
      <c r="BF202" s="338"/>
      <c r="BG202" s="338"/>
      <c r="BH202" s="338" t="s">
        <v>103</v>
      </c>
      <c r="BI202" s="338"/>
      <c r="BJ202" s="338"/>
      <c r="BK202" s="338"/>
      <c r="BL202" s="338"/>
      <c r="BM202" s="338"/>
      <c r="BN202" s="338"/>
      <c r="BO202" s="338" t="e">
        <f>CONCATENATE(DOLLAR(ROUND(CJ16,0),0)," = részesedés")</f>
        <v>#VALUE!</v>
      </c>
      <c r="BP202" s="338"/>
      <c r="BQ202" s="338"/>
      <c r="BR202" s="338"/>
      <c r="BS202" s="338"/>
      <c r="BT202" s="338"/>
      <c r="BU202" s="338"/>
      <c r="BV202" s="338"/>
      <c r="BW202" s="338" t="e">
        <f>CONCATENATE(DOLLAR(ROUND(CJ16,0),0)," = ",DOLLAR(ROUND(BE122,0),0)," részesedés - ",DOLLAR(ROUND(BE119,0),0)," szja")</f>
        <v>#VALUE!</v>
      </c>
      <c r="BX202" s="338"/>
      <c r="BY202" s="338"/>
      <c r="BZ202" s="338"/>
      <c r="CA202" s="338"/>
      <c r="CB202" s="338"/>
      <c r="CC202" s="338"/>
      <c r="CD202" s="338" t="e">
        <f>CONCATENATE(DOLLAR(ROUND(CJ16,0),0)," = ",DOLLAR(ROUND(DA122,0),0)," részesedés - ",DOLLAR(ROUND(DA118,0),0)," szocho - ",DOLLAR(ROUND(DA119,0),0)," szja - ",DOLLAR(ROUND(DA120,0),0)," tbj")</f>
        <v>#VALUE!</v>
      </c>
      <c r="CE202" s="338"/>
      <c r="CF202" s="338"/>
      <c r="CG202" s="338"/>
      <c r="CH202" s="338"/>
      <c r="CI202" s="338"/>
      <c r="CJ202" s="338"/>
      <c r="CK202" s="338"/>
      <c r="CL202" s="338"/>
      <c r="CM202" s="338"/>
      <c r="CN202" s="338" t="e">
        <f>CONCATENATE(DOLLAR(ROUND(CJ16,0),0)," = ",DOLLAR(ROUND(DA122,0),0)," részesedés - ",DOLLAR(ROUND(DA118,0),0)," szocho - ",DOLLAR(ROUND(DA119,0),0)," szja")</f>
        <v>#VALUE!</v>
      </c>
      <c r="CO202" s="338"/>
      <c r="CP202" s="338"/>
      <c r="CQ202" s="338"/>
      <c r="CR202" s="338"/>
      <c r="CS202" s="338"/>
      <c r="CT202" s="338"/>
      <c r="CU202" s="338"/>
      <c r="CV202" s="338"/>
      <c r="CW202" s="338"/>
      <c r="CX202" s="338"/>
      <c r="CY202" s="338"/>
      <c r="CZ202" s="338"/>
      <c r="DA202" s="338"/>
      <c r="DB202" s="338"/>
      <c r="DC202" s="338"/>
      <c r="DD202" s="338"/>
      <c r="DE202" s="338"/>
      <c r="DF202" s="338"/>
      <c r="DG202" s="338"/>
      <c r="DH202" s="338"/>
    </row>
    <row r="203" spans="1:112" s="339" customFormat="1" ht="12.75" hidden="1">
      <c r="A203" s="338"/>
      <c r="B203" s="338"/>
      <c r="C203" s="367" t="s">
        <v>104</v>
      </c>
      <c r="D203" s="368"/>
      <c r="E203" s="368"/>
      <c r="F203" s="368"/>
      <c r="G203" s="368"/>
      <c r="H203" s="368"/>
      <c r="I203" s="368"/>
      <c r="J203" s="368"/>
      <c r="K203" s="368"/>
      <c r="L203" s="369">
        <f>X$195*X203</f>
        <v>6109</v>
      </c>
      <c r="M203" s="369"/>
      <c r="N203" s="369"/>
      <c r="O203" s="369"/>
      <c r="P203" s="368"/>
      <c r="Q203" s="368"/>
      <c r="R203" s="369">
        <f>X$195*Z203</f>
        <v>9307.0000000000018</v>
      </c>
      <c r="S203" s="369"/>
      <c r="T203" s="369"/>
      <c r="U203" s="370"/>
      <c r="X203" s="351">
        <v>14.9</v>
      </c>
      <c r="Y203" s="351"/>
      <c r="Z203" s="352">
        <v>22.700000000000003</v>
      </c>
      <c r="AA203" s="352"/>
      <c r="AB203" s="338"/>
      <c r="AC203" s="338"/>
      <c r="AD203" s="338"/>
      <c r="AH203" s="338"/>
      <c r="AI203" s="338"/>
      <c r="AM203" s="359"/>
      <c r="AN203" s="359"/>
      <c r="AO203" s="359"/>
      <c r="AQ203" s="338"/>
      <c r="AR203" s="338"/>
      <c r="AS203" s="338"/>
      <c r="AT203" s="338"/>
      <c r="AU203" s="338"/>
      <c r="AV203" s="338"/>
      <c r="AW203" s="338"/>
      <c r="AX203" s="364">
        <f>IF(BN6="igen",CL6,0)</f>
        <v>0</v>
      </c>
      <c r="AY203" s="365"/>
      <c r="AZ203" s="366"/>
      <c r="BA203" s="338"/>
      <c r="BB203" s="338"/>
      <c r="BC203" s="338"/>
      <c r="BD203" s="338"/>
      <c r="BE203" s="338"/>
      <c r="BF203" s="338"/>
      <c r="BG203" s="338"/>
      <c r="BH203" s="338" t="s">
        <v>105</v>
      </c>
      <c r="BI203" s="338"/>
      <c r="BJ203" s="338"/>
      <c r="BK203" s="338"/>
      <c r="BL203" s="338"/>
      <c r="BM203" s="338"/>
      <c r="BN203" s="338"/>
      <c r="BO203" s="340" t="e">
        <f>CONCATENATE(DOLLAR(ROUND(CJ19,0),0)," = részesedés")</f>
        <v>#VALUE!</v>
      </c>
      <c r="BP203" s="338"/>
      <c r="BQ203" s="338"/>
      <c r="BR203" s="338"/>
      <c r="BS203" s="338"/>
      <c r="BT203" s="338"/>
      <c r="BU203" s="338"/>
      <c r="BV203" s="338"/>
      <c r="BW203" s="338" t="e">
        <f>CONCATENATE(DOLLAR(ROUND(CJ16,0),0)," = ",DOLLAR(ROUND(BE122,0),0)," részesedés - ",DOLLAR(ROUND(BE119,0),0)," szja")</f>
        <v>#VALUE!</v>
      </c>
      <c r="BX203" s="338"/>
      <c r="BY203" s="338"/>
      <c r="BZ203" s="338"/>
      <c r="CA203" s="338"/>
      <c r="CB203" s="338"/>
      <c r="CC203" s="338"/>
      <c r="CD203" s="338" t="e">
        <f>CONCATENATE(DOLLAR(ROUND(CJ19,0),0)," = ",DOLLAR(ROUND(DA135,0),0)," részesedés - ",DOLLAR(ROUND(DA131,0),0)," szocho - ",DOLLAR(ROUND(DA132,0),0)," szja - ",DOLLAR(ROUND(DA133,0),0)," tbj")</f>
        <v>#VALUE!</v>
      </c>
      <c r="CE203" s="338"/>
      <c r="CF203" s="338"/>
      <c r="CG203" s="338"/>
      <c r="CH203" s="338"/>
      <c r="CI203" s="338"/>
      <c r="CJ203" s="338"/>
      <c r="CK203" s="338"/>
      <c r="CL203" s="338"/>
      <c r="CM203" s="338"/>
      <c r="CN203" s="338"/>
      <c r="CO203" s="338"/>
      <c r="CP203" s="338"/>
      <c r="CQ203" s="338"/>
      <c r="CR203" s="338"/>
      <c r="CS203" s="338"/>
      <c r="CT203" s="338"/>
      <c r="CU203" s="338"/>
      <c r="CV203" s="338"/>
      <c r="CW203" s="338"/>
      <c r="CX203" s="338"/>
      <c r="CY203" s="338"/>
      <c r="CZ203" s="338"/>
      <c r="DA203" s="338"/>
      <c r="DB203" s="338"/>
      <c r="DC203" s="338"/>
      <c r="DD203" s="338"/>
      <c r="DE203" s="338"/>
      <c r="DF203" s="338"/>
      <c r="DG203" s="338"/>
      <c r="DH203" s="338"/>
    </row>
    <row r="204" spans="1:112" s="339" customFormat="1" ht="12.75" hidden="1">
      <c r="A204" s="338"/>
      <c r="B204" s="338"/>
      <c r="AB204" s="338"/>
      <c r="AC204" s="338"/>
      <c r="AD204" s="338"/>
      <c r="AE204" s="338"/>
      <c r="AF204" s="338"/>
      <c r="AG204" s="338"/>
      <c r="AH204" s="338"/>
      <c r="AI204" s="338"/>
      <c r="AJ204" s="338"/>
      <c r="AK204" s="338"/>
      <c r="AL204" s="338"/>
      <c r="AM204" s="338"/>
      <c r="AQ204" s="338"/>
      <c r="AR204" s="338"/>
      <c r="AS204" s="338"/>
      <c r="AT204" s="338"/>
      <c r="AU204" s="338"/>
      <c r="AV204" s="338"/>
      <c r="AW204" s="338"/>
      <c r="AX204" s="364">
        <f>IF(BN6="igen",CL7,0)</f>
        <v>0</v>
      </c>
      <c r="AY204" s="365"/>
      <c r="AZ204" s="366"/>
      <c r="BA204" s="338"/>
      <c r="BB204" s="338"/>
      <c r="BC204" s="338"/>
      <c r="BD204" s="338"/>
      <c r="BE204" s="338"/>
      <c r="BF204" s="338"/>
      <c r="BG204" s="338"/>
      <c r="BH204" s="338" t="s">
        <v>106</v>
      </c>
      <c r="BI204" s="338"/>
      <c r="BJ204" s="338"/>
      <c r="BK204" s="338"/>
      <c r="BL204" s="338"/>
      <c r="BM204" s="338"/>
      <c r="BN204" s="338"/>
      <c r="BO204" s="338" t="e">
        <f>CONCATENATE(DOLLAR(ROUND(CJ22,0),0)," = részesedés")</f>
        <v>#VALUE!</v>
      </c>
      <c r="BP204" s="338"/>
      <c r="BQ204" s="338"/>
      <c r="BR204" s="338"/>
      <c r="BS204" s="338"/>
      <c r="BT204" s="338"/>
      <c r="BU204" s="338"/>
      <c r="BV204" s="338"/>
      <c r="BW204" s="338" t="e">
        <f>CONCATENATE(DOLLAR(ROUND(CJ22,0),0)," = ",DOLLAR(ROUND(BE148,0),0)," részesedés - ",DOLLAR(ROUND(BE145,0),0)," szja")</f>
        <v>#VALUE!</v>
      </c>
      <c r="BX204" s="338"/>
      <c r="BY204" s="338"/>
      <c r="BZ204" s="338"/>
      <c r="CA204" s="338"/>
      <c r="CB204" s="338"/>
      <c r="CC204" s="338"/>
      <c r="CD204" s="338" t="e">
        <f>CONCATENATE(DOLLAR(ROUND(CJ22,0),0)," = ",DOLLAR(ROUND(DA148,0),0)," részesedés - ",DOLLAR(ROUND(DA144,0),0)," szocho - ",DOLLAR(ROUND(DA145,0),0)," szja - ",DOLLAR(ROUND(DA146,0),0)," tbj")</f>
        <v>#VALUE!</v>
      </c>
      <c r="CE204" s="338"/>
      <c r="CF204" s="338"/>
      <c r="CG204" s="338"/>
      <c r="CH204" s="338"/>
      <c r="CI204" s="338"/>
      <c r="CJ204" s="338"/>
      <c r="CK204" s="338"/>
      <c r="CL204" s="338"/>
      <c r="CM204" s="338"/>
      <c r="CN204" s="338" t="e">
        <f>CONCATENATE(DOLLAR(ROUND(CJ22,0),0)," = ",DOLLAR(ROUND(DA148,0),0)," részesedés - ",DOLLAR(ROUND(DA144,0),0)," szocho - ",DOLLAR(ROUND(DA145,0),0)," szja")</f>
        <v>#VALUE!</v>
      </c>
      <c r="CO204" s="338"/>
      <c r="CP204" s="338"/>
      <c r="CQ204" s="338"/>
      <c r="CR204" s="338"/>
      <c r="CS204" s="338"/>
      <c r="CT204" s="338"/>
      <c r="CU204" s="338"/>
      <c r="CV204" s="338"/>
      <c r="CW204" s="338"/>
      <c r="CX204" s="338"/>
      <c r="CY204" s="338"/>
      <c r="CZ204" s="338"/>
      <c r="DA204" s="338"/>
      <c r="DB204" s="338"/>
      <c r="DC204" s="338"/>
      <c r="DD204" s="338"/>
      <c r="DE204" s="338"/>
      <c r="DF204" s="338"/>
      <c r="DG204" s="338"/>
      <c r="DH204" s="338"/>
    </row>
    <row r="205" spans="1:112" s="339" customFormat="1" ht="12.75" hidden="1">
      <c r="A205" s="338"/>
      <c r="B205" s="338"/>
      <c r="C205" s="371"/>
      <c r="D205" s="340"/>
      <c r="E205" s="340"/>
      <c r="F205" s="340"/>
      <c r="G205" s="340"/>
      <c r="H205" s="340"/>
      <c r="I205" s="340"/>
      <c r="J205" s="340"/>
      <c r="K205" s="340"/>
      <c r="L205" s="372"/>
      <c r="M205" s="372"/>
      <c r="N205" s="372"/>
      <c r="O205" s="372"/>
      <c r="P205" s="340"/>
      <c r="Q205" s="340"/>
      <c r="R205" s="372"/>
      <c r="S205" s="372"/>
      <c r="T205" s="372"/>
      <c r="U205" s="372"/>
      <c r="X205" s="373"/>
      <c r="Y205" s="373"/>
      <c r="Z205" s="374"/>
      <c r="AA205" s="374"/>
      <c r="AB205" s="338"/>
      <c r="AC205" s="338"/>
      <c r="AD205" s="338"/>
      <c r="AE205" s="338"/>
      <c r="AF205" s="338"/>
      <c r="AG205" s="338"/>
      <c r="AH205" s="338"/>
      <c r="AI205" s="338"/>
      <c r="AJ205" s="338"/>
      <c r="AK205" s="338"/>
      <c r="AL205" s="338"/>
      <c r="AM205" s="338"/>
      <c r="AQ205" s="338"/>
      <c r="AR205" s="338"/>
      <c r="AS205" s="338"/>
      <c r="AT205" s="338"/>
      <c r="AU205" s="338"/>
      <c r="AV205" s="338"/>
      <c r="AW205" s="338"/>
      <c r="AX205" s="364">
        <f>IF(BN6="igen",CL8,0)</f>
        <v>0</v>
      </c>
      <c r="AY205" s="365"/>
      <c r="AZ205" s="366"/>
      <c r="BA205" s="338"/>
      <c r="BB205" s="338"/>
      <c r="BC205" s="338"/>
      <c r="BD205" s="338"/>
      <c r="BE205" s="338"/>
      <c r="BF205" s="338"/>
      <c r="BG205" s="338"/>
      <c r="BH205" s="338" t="s">
        <v>107</v>
      </c>
      <c r="BI205" s="338"/>
      <c r="BJ205" s="338"/>
      <c r="BK205" s="338"/>
      <c r="BL205" s="338"/>
      <c r="BM205" s="338"/>
      <c r="BN205" s="338"/>
      <c r="BO205" s="340" t="e">
        <f>CONCATENATE(DOLLAR(ROUND(CJ25,0),0)," = részesedés")</f>
        <v>#VALUE!</v>
      </c>
      <c r="BP205" s="338"/>
      <c r="BQ205" s="338"/>
      <c r="BR205" s="338"/>
      <c r="BS205" s="338"/>
      <c r="BT205" s="338"/>
      <c r="BU205" s="338"/>
      <c r="BV205" s="338"/>
      <c r="BW205" s="338" t="e">
        <f>CONCATENATE(DOLLAR(ROUND(CJ25,0),0)," = ",DOLLAR(ROUND(BE161,0),0)," részesedés - ",DOLLAR(ROUND(BE158,0),0)," szja")</f>
        <v>#VALUE!</v>
      </c>
      <c r="BX205" s="338"/>
      <c r="BY205" s="338"/>
      <c r="BZ205" s="338"/>
      <c r="CA205" s="338"/>
      <c r="CB205" s="338"/>
      <c r="CC205" s="338"/>
      <c r="CD205" s="338" t="e">
        <f>CONCATENATE(DOLLAR(ROUND(CJ25,0),0)," = ",DOLLAR(ROUND(DA161,0),0)," részesedés - ",DOLLAR(ROUND(DA157,0),0)," szocho - ",DOLLAR(ROUND(DA158,0),0)," szja - ",DOLLAR(ROUND(DA159,0),0)," tbj")</f>
        <v>#VALUE!</v>
      </c>
      <c r="CE205" s="338"/>
      <c r="CF205" s="338"/>
      <c r="CG205" s="338"/>
      <c r="CH205" s="338"/>
      <c r="CI205" s="338"/>
      <c r="CJ205" s="338"/>
      <c r="CK205" s="338"/>
      <c r="CL205" s="338"/>
      <c r="CM205" s="338"/>
      <c r="CN205" s="338"/>
      <c r="CO205" s="338"/>
      <c r="CP205" s="338"/>
      <c r="CQ205" s="338"/>
      <c r="CR205" s="338"/>
      <c r="CS205" s="338"/>
      <c r="CT205" s="338"/>
      <c r="CU205" s="338"/>
      <c r="CV205" s="338"/>
      <c r="CW205" s="338"/>
      <c r="CX205" s="338"/>
      <c r="CY205" s="338"/>
      <c r="CZ205" s="338"/>
      <c r="DA205" s="338"/>
      <c r="DB205" s="338"/>
      <c r="DC205" s="338"/>
      <c r="DD205" s="338"/>
      <c r="DE205" s="338"/>
      <c r="DF205" s="338"/>
      <c r="DG205" s="338"/>
      <c r="DH205" s="338"/>
    </row>
    <row r="206" spans="1:112" s="339" customFormat="1" ht="12.75" hidden="1">
      <c r="A206" s="338"/>
      <c r="B206" s="338"/>
      <c r="AA206" s="338"/>
      <c r="AB206" s="338"/>
      <c r="AC206" s="338"/>
      <c r="AD206" s="338"/>
      <c r="AE206" s="338"/>
      <c r="AF206" s="338"/>
      <c r="AG206" s="338"/>
      <c r="AH206" s="338"/>
      <c r="AI206" s="338"/>
      <c r="AJ206" s="338"/>
      <c r="AK206" s="338"/>
      <c r="AL206" s="338"/>
      <c r="AM206" s="338"/>
      <c r="AN206" s="338"/>
      <c r="AO206" s="338"/>
      <c r="AP206" s="338"/>
      <c r="AQ206" s="338"/>
      <c r="AR206" s="338"/>
      <c r="AS206" s="338"/>
      <c r="AT206" s="338"/>
      <c r="AU206" s="338"/>
      <c r="AV206" s="338"/>
      <c r="AW206" s="338"/>
      <c r="AX206" s="375">
        <f>IF(BN6="igen",CL9,0)</f>
        <v>0</v>
      </c>
      <c r="AY206" s="376"/>
      <c r="AZ206" s="377"/>
      <c r="BA206" s="338"/>
      <c r="BB206" s="338"/>
      <c r="BC206" s="338"/>
      <c r="BD206" s="338"/>
      <c r="BE206" s="338"/>
      <c r="BF206" s="338"/>
      <c r="BG206" s="338"/>
      <c r="BH206" s="338" t="s">
        <v>108</v>
      </c>
      <c r="BI206" s="338"/>
      <c r="BJ206" s="338"/>
      <c r="BK206" s="338"/>
      <c r="BL206" s="338"/>
      <c r="BM206" s="338"/>
      <c r="BN206" s="338"/>
      <c r="BO206" s="338" t="e">
        <f>CONCATENATE(DOLLAR(ROUND(CJ28,0),0)," = részesedés")</f>
        <v>#VALUE!</v>
      </c>
      <c r="BP206" s="338"/>
      <c r="BQ206" s="338"/>
      <c r="BR206" s="338"/>
      <c r="BS206" s="338"/>
      <c r="BT206" s="338"/>
      <c r="BU206" s="338"/>
      <c r="BV206" s="338"/>
      <c r="BW206" s="338" t="e">
        <f>CONCATENATE(DOLLAR(ROUND(CJ28,0),0)," = ",DOLLAR(ROUND(BE174,0),0)," részesedés - ",DOLLAR(ROUND(BE171,0),0)," szja")</f>
        <v>#VALUE!</v>
      </c>
      <c r="BX206" s="338"/>
      <c r="BY206" s="338"/>
      <c r="BZ206" s="338"/>
      <c r="CA206" s="338"/>
      <c r="CB206" s="338"/>
      <c r="CC206" s="338"/>
      <c r="CD206" s="338" t="e">
        <f>CONCATENATE(DOLLAR(ROUND(CJ28,0),0)," = ",DOLLAR(ROUND(DA174,0),0)," részesedés - ",DOLLAR(ROUND(DA170,0),0)," szocho - ",DOLLAR(ROUND(DA171,0),0)," szja - ",DOLLAR(ROUND(DA172,0),0)," tbj")</f>
        <v>#VALUE!</v>
      </c>
      <c r="CE206" s="338"/>
      <c r="CF206" s="338"/>
      <c r="CG206" s="338"/>
      <c r="CH206" s="338"/>
      <c r="CI206" s="338"/>
      <c r="CJ206" s="338"/>
      <c r="CK206" s="338"/>
      <c r="CL206" s="338"/>
      <c r="CM206" s="338"/>
      <c r="CN206" s="338" t="e">
        <f>CONCATENATE(DOLLAR(ROUND(CJ28,0),0)," = ",DOLLAR(ROUND(BE187,0),0)," részesedés - ",DOLLAR(ROUND(BE183,0),0)," szocho - ",DOLLAR(ROUND(BE184,0),0)," szja",IF(DV10&gt;0,CONCATENATE(" - ",DOLLAR(ROUND(BE185,0),0)," tbj"),""))</f>
        <v>#VALUE!</v>
      </c>
      <c r="CO206" s="338"/>
      <c r="CP206" s="338"/>
      <c r="CQ206" s="338"/>
      <c r="CR206" s="338"/>
      <c r="CS206" s="338"/>
      <c r="CT206" s="338"/>
      <c r="CU206" s="338"/>
      <c r="CV206" s="338"/>
      <c r="CW206" s="338"/>
      <c r="CX206" s="338"/>
      <c r="CY206" s="338"/>
      <c r="CZ206" s="338"/>
      <c r="DA206" s="338"/>
      <c r="DB206" s="338"/>
      <c r="DC206" s="338"/>
      <c r="DD206" s="338"/>
      <c r="DE206" s="338"/>
      <c r="DF206" s="338"/>
      <c r="DG206" s="338"/>
      <c r="DH206" s="338"/>
    </row>
    <row r="207" spans="1:112" s="339" customFormat="1" hidden="1">
      <c r="A207" s="338"/>
      <c r="B207" s="338"/>
      <c r="AA207" s="338"/>
      <c r="AB207" s="338"/>
      <c r="AC207" s="338"/>
      <c r="AD207" s="378" t="s">
        <v>109</v>
      </c>
      <c r="AE207" s="338"/>
      <c r="AF207" s="338"/>
      <c r="AG207" s="338"/>
      <c r="AH207" s="338"/>
      <c r="AI207" s="338"/>
      <c r="AJ207" s="338"/>
      <c r="AK207" s="338"/>
      <c r="AL207" s="338"/>
      <c r="AM207" s="338"/>
      <c r="AN207" s="338"/>
      <c r="AO207" s="338"/>
      <c r="AP207" s="338"/>
      <c r="AQ207" s="338"/>
      <c r="AR207" s="338"/>
      <c r="AS207" s="338"/>
      <c r="AT207" s="338"/>
      <c r="AU207" s="338"/>
      <c r="AV207" s="338"/>
      <c r="AW207" s="338"/>
      <c r="AX207" s="338"/>
      <c r="AY207" s="338"/>
      <c r="AZ207" s="338"/>
      <c r="BA207" s="338"/>
      <c r="BB207" s="338"/>
      <c r="BC207" s="338"/>
      <c r="BD207" s="338"/>
      <c r="BE207" s="338"/>
      <c r="BF207" s="338"/>
      <c r="BG207" s="338"/>
      <c r="BH207" s="338"/>
      <c r="BI207" s="338"/>
      <c r="BJ207" s="338"/>
      <c r="BK207" s="338"/>
      <c r="BL207" s="338"/>
      <c r="BM207" s="338"/>
      <c r="BN207" s="338"/>
      <c r="BO207" s="338"/>
      <c r="BP207" s="338"/>
      <c r="BQ207" s="338"/>
      <c r="BR207" s="338"/>
      <c r="BS207" s="338"/>
      <c r="BT207" s="338"/>
      <c r="BU207" s="338"/>
      <c r="BV207" s="338"/>
      <c r="BW207" s="338"/>
      <c r="BX207" s="338"/>
      <c r="BY207" s="338"/>
      <c r="BZ207" s="338"/>
      <c r="CA207" s="338"/>
      <c r="CB207" s="338"/>
      <c r="CC207" s="338"/>
      <c r="CD207" s="338"/>
      <c r="CE207" s="338"/>
      <c r="CF207" s="338"/>
      <c r="CG207" s="338"/>
      <c r="CH207" s="338"/>
      <c r="CI207" s="338"/>
      <c r="CJ207" s="338"/>
      <c r="CK207" s="338"/>
      <c r="CL207" s="338"/>
      <c r="CM207" s="338"/>
      <c r="CN207" s="338"/>
      <c r="CO207" s="338"/>
      <c r="CP207" s="338"/>
      <c r="CQ207" s="338"/>
      <c r="CR207" s="338"/>
      <c r="CS207" s="338"/>
      <c r="CT207" s="338"/>
      <c r="CU207" s="338"/>
      <c r="CV207" s="338"/>
      <c r="CW207" s="338"/>
      <c r="CX207" s="338"/>
      <c r="CY207" s="338"/>
      <c r="CZ207" s="338"/>
      <c r="DA207" s="338"/>
      <c r="DB207" s="338"/>
      <c r="DC207" s="338"/>
      <c r="DD207" s="338"/>
      <c r="DE207" s="338"/>
      <c r="DF207" s="338"/>
      <c r="DG207" s="338"/>
      <c r="DH207" s="338"/>
    </row>
    <row r="208" spans="1:112" s="339" customFormat="1" hidden="1">
      <c r="A208" s="338"/>
      <c r="B208" s="338"/>
      <c r="C208" s="341" t="s">
        <v>110</v>
      </c>
      <c r="D208" s="338"/>
      <c r="E208" s="338"/>
      <c r="F208" s="338"/>
      <c r="G208" s="338"/>
      <c r="H208" s="338"/>
      <c r="I208" s="379">
        <v>1.5</v>
      </c>
      <c r="J208" s="379"/>
      <c r="K208" s="379"/>
      <c r="L208" s="380">
        <f>X195*I208</f>
        <v>615</v>
      </c>
      <c r="M208" s="381"/>
      <c r="N208" s="381"/>
      <c r="O208" s="381"/>
      <c r="P208" s="381"/>
      <c r="Q208" s="338"/>
      <c r="R208" s="338"/>
      <c r="S208" s="338"/>
      <c r="T208" s="338"/>
      <c r="U208" s="338"/>
      <c r="AA208" s="338"/>
      <c r="AB208" s="338"/>
      <c r="AC208" s="338"/>
      <c r="AD208" s="382" t="s">
        <v>4</v>
      </c>
      <c r="AE208" s="383"/>
      <c r="AF208" s="383"/>
      <c r="AG208" s="383"/>
      <c r="AH208" s="383"/>
      <c r="AI208" s="383"/>
      <c r="AJ208" s="383"/>
      <c r="AK208" s="383"/>
      <c r="AL208" s="383"/>
      <c r="AM208" s="384"/>
      <c r="AN208" s="338"/>
      <c r="AO208" s="338"/>
      <c r="AP208" s="338"/>
      <c r="AQ208" s="338"/>
      <c r="AR208" s="338"/>
      <c r="AS208" s="338"/>
      <c r="AT208" s="338"/>
      <c r="AU208" s="338"/>
      <c r="AV208" s="338"/>
      <c r="AW208" s="338"/>
      <c r="AX208" s="338"/>
      <c r="AY208" s="338"/>
      <c r="AZ208" s="338"/>
      <c r="BA208" s="338"/>
      <c r="BB208" s="338"/>
      <c r="BC208" s="338"/>
      <c r="BD208" s="338"/>
      <c r="BE208" s="338"/>
      <c r="BF208" s="338"/>
      <c r="BG208" s="338"/>
      <c r="BH208" s="338" t="s">
        <v>111</v>
      </c>
      <c r="BI208" s="338"/>
      <c r="BJ208" s="338"/>
      <c r="BK208" s="338"/>
      <c r="BL208" s="338"/>
      <c r="BM208" s="338"/>
      <c r="BN208" s="338"/>
      <c r="BO208" s="338"/>
      <c r="BP208" s="338"/>
      <c r="BQ208" s="338"/>
      <c r="BR208" s="338"/>
      <c r="BS208" s="338"/>
      <c r="BT208" s="338"/>
      <c r="BU208" s="338"/>
      <c r="BV208" s="338"/>
      <c r="BW208" s="338"/>
      <c r="BX208" s="338"/>
      <c r="BY208" s="338"/>
      <c r="BZ208" s="338"/>
      <c r="CA208" s="338"/>
      <c r="CB208" s="338"/>
      <c r="CC208" s="338"/>
      <c r="CD208" s="338"/>
      <c r="CE208" s="338"/>
      <c r="CF208" s="338"/>
      <c r="CG208" s="338"/>
      <c r="CH208" s="338"/>
      <c r="CI208" s="338"/>
      <c r="CJ208" s="338"/>
      <c r="CK208" s="338"/>
      <c r="CL208" s="338"/>
      <c r="CM208" s="338"/>
      <c r="CN208" s="338"/>
      <c r="CO208" s="338"/>
      <c r="CP208" s="338"/>
      <c r="CQ208" s="338"/>
      <c r="CR208" s="338"/>
      <c r="CS208" s="338"/>
      <c r="CT208" s="338"/>
      <c r="CU208" s="338"/>
      <c r="CV208" s="338"/>
      <c r="CW208" s="338"/>
      <c r="CX208" s="338"/>
      <c r="CY208" s="338"/>
      <c r="CZ208" s="338"/>
      <c r="DA208" s="338"/>
      <c r="DB208" s="338"/>
      <c r="DC208" s="338"/>
      <c r="DD208" s="338"/>
      <c r="DE208" s="338"/>
      <c r="DF208" s="338"/>
      <c r="DG208" s="338"/>
      <c r="DH208" s="338"/>
    </row>
    <row r="209" spans="1:112" s="339" customFormat="1" hidden="1">
      <c r="A209" s="338"/>
      <c r="B209" s="338"/>
      <c r="C209" s="338" t="s">
        <v>112</v>
      </c>
      <c r="D209" s="338"/>
      <c r="E209" s="338"/>
      <c r="F209" s="338"/>
      <c r="G209" s="338"/>
      <c r="H209" s="338"/>
      <c r="I209" s="379">
        <v>4</v>
      </c>
      <c r="J209" s="379"/>
      <c r="K209" s="379"/>
      <c r="L209" s="380">
        <f>X195*I209</f>
        <v>1640</v>
      </c>
      <c r="M209" s="381"/>
      <c r="N209" s="381"/>
      <c r="O209" s="381"/>
      <c r="P209" s="381"/>
      <c r="Q209" s="338"/>
      <c r="R209" s="338"/>
      <c r="S209" s="338"/>
      <c r="T209" s="338"/>
      <c r="U209" s="338"/>
      <c r="V209" s="338"/>
      <c r="W209" s="338"/>
      <c r="X209" s="338"/>
      <c r="Y209" s="338"/>
      <c r="Z209" s="338"/>
      <c r="AA209" s="338"/>
      <c r="AB209" s="338"/>
      <c r="AC209" s="338"/>
      <c r="AD209" s="385" t="s">
        <v>5</v>
      </c>
      <c r="AE209" s="338"/>
      <c r="AF209" s="338"/>
      <c r="AG209" s="338"/>
      <c r="AH209" s="338"/>
      <c r="AI209" s="338"/>
      <c r="AJ209" s="338"/>
      <c r="AK209" s="338"/>
      <c r="AL209" s="338"/>
      <c r="AM209" s="386"/>
      <c r="AN209" s="338"/>
      <c r="AO209" s="338"/>
      <c r="AP209" s="338"/>
      <c r="AQ209" s="338"/>
      <c r="AR209" s="338"/>
      <c r="AS209" s="338"/>
      <c r="AT209" s="338"/>
      <c r="AU209" s="338"/>
      <c r="AV209" s="338"/>
      <c r="AW209" s="338"/>
      <c r="AX209" s="338"/>
      <c r="AY209" s="338"/>
      <c r="AZ209" s="338"/>
      <c r="BA209" s="338"/>
      <c r="BB209" s="338"/>
      <c r="BC209" s="338"/>
      <c r="BD209" s="338"/>
      <c r="BE209" s="338"/>
      <c r="BF209" s="338"/>
      <c r="BG209" s="338"/>
      <c r="BH209" s="338"/>
      <c r="BI209" s="338"/>
      <c r="BJ209" s="338"/>
      <c r="BK209" s="338"/>
      <c r="BL209" s="338"/>
      <c r="BM209" s="338"/>
      <c r="BN209" s="338"/>
      <c r="BO209" s="338" t="s">
        <v>7</v>
      </c>
      <c r="BP209" s="338"/>
      <c r="BQ209" s="338"/>
      <c r="BR209" s="338"/>
      <c r="BS209" s="338"/>
      <c r="BT209" s="338"/>
      <c r="BU209" s="338"/>
      <c r="BV209" s="338"/>
      <c r="BW209" s="338" t="s">
        <v>5</v>
      </c>
      <c r="BX209" s="338"/>
      <c r="BY209" s="338"/>
      <c r="BZ209" s="338"/>
      <c r="CA209" s="338"/>
      <c r="CB209" s="338"/>
      <c r="CC209" s="338"/>
      <c r="CD209" s="338" t="s">
        <v>4</v>
      </c>
      <c r="CE209" s="338"/>
      <c r="CF209" s="338"/>
      <c r="CG209" s="338"/>
      <c r="CH209" s="338"/>
      <c r="CI209" s="338"/>
      <c r="CJ209" s="338"/>
      <c r="CK209" s="338"/>
      <c r="CL209" s="338"/>
      <c r="CM209" s="338"/>
      <c r="CN209" s="338" t="s">
        <v>9</v>
      </c>
      <c r="CO209" s="338"/>
      <c r="CP209" s="338"/>
      <c r="CQ209" s="338"/>
      <c r="CR209" s="338"/>
      <c r="CS209" s="338"/>
      <c r="CT209" s="338"/>
      <c r="CU209" s="338"/>
      <c r="CV209" s="338"/>
      <c r="CW209" s="338"/>
      <c r="CX209" s="338"/>
      <c r="CY209" s="338"/>
      <c r="CZ209" s="338"/>
      <c r="DA209" s="338"/>
      <c r="DB209" s="338"/>
      <c r="DC209" s="338"/>
      <c r="DD209" s="338"/>
      <c r="DE209" s="338"/>
      <c r="DF209" s="338"/>
      <c r="DG209" s="338"/>
      <c r="DH209" s="338"/>
    </row>
    <row r="210" spans="1:112" s="339" customFormat="1" hidden="1">
      <c r="A210" s="338"/>
      <c r="B210" s="338"/>
      <c r="C210" s="338" t="s">
        <v>113</v>
      </c>
      <c r="L210" s="387">
        <v>0.27</v>
      </c>
      <c r="M210" s="387"/>
      <c r="N210" s="387"/>
      <c r="Q210" s="338" t="s">
        <v>114</v>
      </c>
      <c r="R210" s="338"/>
      <c r="S210" s="338"/>
      <c r="T210" s="338"/>
      <c r="U210" s="338"/>
      <c r="V210" s="338"/>
      <c r="X210" s="387">
        <v>0.05</v>
      </c>
      <c r="Y210" s="387"/>
      <c r="Z210" s="387"/>
      <c r="AA210" s="338"/>
      <c r="AB210" s="338"/>
      <c r="AC210" s="338"/>
      <c r="AD210" s="385" t="s">
        <v>7</v>
      </c>
      <c r="AE210" s="338"/>
      <c r="AF210" s="338"/>
      <c r="AG210" s="338"/>
      <c r="AH210" s="338"/>
      <c r="AI210" s="338"/>
      <c r="AJ210" s="338"/>
      <c r="AK210" s="338"/>
      <c r="AL210" s="338"/>
      <c r="AM210" s="386"/>
      <c r="AN210" s="338"/>
      <c r="AO210" s="338"/>
      <c r="AP210" s="338"/>
      <c r="AQ210" s="338"/>
      <c r="AR210" s="338"/>
      <c r="AS210" s="338"/>
      <c r="AT210" s="338"/>
      <c r="AU210" s="338"/>
      <c r="AV210" s="338"/>
      <c r="AW210" s="338"/>
      <c r="AX210" s="338"/>
      <c r="AY210" s="338"/>
      <c r="AZ210" s="338"/>
      <c r="BA210" s="338"/>
      <c r="BB210" s="338"/>
      <c r="BC210" s="338"/>
      <c r="BD210" s="338"/>
      <c r="BE210" s="338"/>
      <c r="BF210" s="338"/>
      <c r="BG210" s="338"/>
      <c r="BH210" s="338" t="s">
        <v>101</v>
      </c>
      <c r="BI210" s="338"/>
      <c r="BJ210" s="338"/>
      <c r="BK210" s="338"/>
      <c r="BL210" s="338"/>
      <c r="BM210" s="338"/>
      <c r="BN210" s="338"/>
      <c r="BO210" s="338"/>
      <c r="BP210" s="338"/>
      <c r="BQ210" s="338"/>
      <c r="BR210" s="338"/>
      <c r="BS210" s="338"/>
      <c r="BT210" s="338"/>
      <c r="BU210" s="338"/>
      <c r="BV210" s="338"/>
      <c r="BW210" s="338" t="e">
        <f>CONCATENATE("adózó bevétele: ",DOLLAR(ROUND(BE112,0),0),", adó alapját képező jövedelme (10% költséghányad alkalmazásával): ",DOLLAR(ROUND(BE114,0),0))</f>
        <v>#N/A</v>
      </c>
      <c r="BX210" s="338"/>
      <c r="BY210" s="338"/>
      <c r="BZ210" s="338"/>
      <c r="CA210" s="338"/>
      <c r="CB210" s="338"/>
      <c r="CC210" s="338"/>
      <c r="CD210" s="338" t="e">
        <f>CONCATENATE("adózó bevétele: ",DOLLAR(ROUND(DA112,0),0),", adók és járulék alapját képező jövedelme (10% költséghányad alkalmazásával): ",DOLLAR(ROUND(DA114,0),0))</f>
        <v>#N/A</v>
      </c>
      <c r="CE210" s="338"/>
      <c r="CF210" s="338"/>
      <c r="CG210" s="338"/>
      <c r="CH210" s="338"/>
      <c r="CI210" s="338"/>
      <c r="CJ210" s="338"/>
      <c r="CK210" s="338"/>
      <c r="CL210" s="338"/>
      <c r="CM210" s="338"/>
      <c r="CN210" s="338" t="e">
        <f>CONCATENATE("adózó bevétele: ",DOLLAR(ROUND(DA112,0),0),", adók alapját képező jövedelme (10% költséghányad alkalmazásával): ",DOLLAR(ROUND(DA114,0),0))</f>
        <v>#N/A</v>
      </c>
      <c r="CO210" s="338"/>
      <c r="CP210" s="338"/>
      <c r="CQ210" s="338"/>
      <c r="CR210" s="338"/>
      <c r="CS210" s="338"/>
      <c r="CT210" s="338"/>
      <c r="CU210" s="338"/>
      <c r="CV210" s="338"/>
      <c r="CW210" s="338"/>
      <c r="CX210" s="338"/>
      <c r="CY210" s="338"/>
      <c r="CZ210" s="338"/>
      <c r="DA210" s="338"/>
      <c r="DB210" s="338"/>
      <c r="DC210" s="338"/>
      <c r="DD210" s="338"/>
      <c r="DE210" s="338"/>
      <c r="DF210" s="338"/>
      <c r="DG210" s="338"/>
      <c r="DH210" s="338"/>
    </row>
    <row r="211" spans="1:112" s="339" customFormat="1" hidden="1">
      <c r="A211" s="338"/>
      <c r="B211" s="338"/>
      <c r="P211" s="338"/>
      <c r="Q211" s="338"/>
      <c r="R211" s="338"/>
      <c r="S211" s="338"/>
      <c r="T211" s="338"/>
      <c r="U211" s="338"/>
      <c r="V211" s="338"/>
      <c r="W211" s="338"/>
      <c r="X211" s="338"/>
      <c r="Y211" s="338"/>
      <c r="Z211" s="338"/>
      <c r="AA211" s="338"/>
      <c r="AB211" s="338"/>
      <c r="AC211" s="338"/>
      <c r="AD211" s="388" t="s">
        <v>9</v>
      </c>
      <c r="AE211" s="389"/>
      <c r="AF211" s="389"/>
      <c r="AG211" s="389"/>
      <c r="AH211" s="389"/>
      <c r="AI211" s="389"/>
      <c r="AJ211" s="389"/>
      <c r="AK211" s="389"/>
      <c r="AL211" s="389"/>
      <c r="AM211" s="390"/>
      <c r="AN211" s="338"/>
      <c r="AO211" s="338"/>
      <c r="AP211" s="338"/>
      <c r="AQ211" s="338"/>
      <c r="AR211" s="338"/>
      <c r="AS211" s="338"/>
      <c r="AT211" s="338"/>
      <c r="AU211" s="338"/>
      <c r="AV211" s="338"/>
      <c r="AW211" s="338"/>
      <c r="AX211" s="338"/>
      <c r="AY211" s="338"/>
      <c r="AZ211" s="338"/>
      <c r="BA211" s="338"/>
      <c r="BB211" s="338"/>
      <c r="BC211" s="338"/>
      <c r="BD211" s="338"/>
      <c r="BE211" s="338"/>
      <c r="BF211" s="338"/>
      <c r="BG211" s="338"/>
      <c r="BH211" s="338" t="s">
        <v>103</v>
      </c>
      <c r="BI211" s="338"/>
      <c r="BJ211" s="338"/>
      <c r="BK211" s="338"/>
      <c r="BL211" s="338"/>
      <c r="BM211" s="338"/>
      <c r="BN211" s="338"/>
      <c r="BO211" s="338"/>
      <c r="BP211" s="338"/>
      <c r="BQ211" s="338"/>
      <c r="BR211" s="338"/>
      <c r="BS211" s="338"/>
      <c r="BT211" s="338"/>
      <c r="BU211" s="338"/>
      <c r="BV211" s="338"/>
      <c r="BW211" s="338" t="e">
        <f>CONCATENATE("adózó bevétele: ",DOLLAR(ROUND(BE125,0),0),", adó alapját képező jövedelme (10% költséghányad alkalmazásával): ",DOLLAR(ROUND(BE127,0),0))</f>
        <v>#N/A</v>
      </c>
      <c r="BX211" s="338"/>
      <c r="BY211" s="338"/>
      <c r="BZ211" s="338"/>
      <c r="CA211" s="338"/>
      <c r="CB211" s="338"/>
      <c r="CC211" s="338"/>
      <c r="CD211" s="338" t="e">
        <f>CONCATENATE("adózó bevétele: ",DOLLAR(ROUND(DA125,0),0),", adók és járulék alapját képező jövedelme (10% költséghányad alkalmazásával): ",DOLLAR(ROUND(DA127,0),0))</f>
        <v>#N/A</v>
      </c>
      <c r="CE211" s="338"/>
      <c r="CF211" s="338"/>
      <c r="CG211" s="338"/>
      <c r="CH211" s="338"/>
      <c r="CI211" s="338"/>
      <c r="CJ211" s="338"/>
      <c r="CK211" s="338"/>
      <c r="CL211" s="338"/>
      <c r="CM211" s="338"/>
      <c r="CN211" s="338" t="e">
        <f>CONCATENATE("adózó bevétele: ",DOLLAR(ROUND(DA125,0),0),", adók alapját képező jövedelme (10% költséghányad alkalmazásával): ",DOLLAR(ROUND(DA127,0),0))</f>
        <v>#N/A</v>
      </c>
      <c r="CO211" s="338"/>
      <c r="CP211" s="338"/>
      <c r="CQ211" s="338"/>
      <c r="CR211" s="338"/>
      <c r="CS211" s="338"/>
      <c r="CT211" s="338"/>
      <c r="CU211" s="338"/>
      <c r="CV211" s="338"/>
      <c r="CW211" s="338"/>
      <c r="CX211" s="338"/>
      <c r="CY211" s="338"/>
      <c r="CZ211" s="338"/>
      <c r="DA211" s="338"/>
      <c r="DB211" s="338"/>
      <c r="DC211" s="338"/>
      <c r="DD211" s="338"/>
      <c r="DE211" s="338"/>
      <c r="DF211" s="338"/>
      <c r="DG211" s="338"/>
      <c r="DH211" s="338"/>
    </row>
    <row r="212" spans="1:112" s="339" customFormat="1" hidden="1">
      <c r="A212" s="338"/>
      <c r="B212" s="338"/>
      <c r="P212" s="338"/>
      <c r="Q212" s="338"/>
      <c r="R212" s="338"/>
      <c r="S212" s="338"/>
      <c r="T212" s="338"/>
      <c r="U212" s="338"/>
      <c r="V212" s="338"/>
      <c r="W212" s="338"/>
      <c r="X212" s="338"/>
      <c r="Y212" s="338"/>
      <c r="Z212" s="338"/>
      <c r="AA212" s="338"/>
      <c r="AB212" s="338"/>
      <c r="AC212" s="338"/>
      <c r="AD212" s="338"/>
      <c r="AE212" s="338"/>
      <c r="AF212" s="338"/>
      <c r="AG212" s="338"/>
      <c r="AH212" s="338"/>
      <c r="AI212" s="338"/>
      <c r="AJ212" s="338"/>
      <c r="AK212" s="338"/>
      <c r="AL212" s="338"/>
      <c r="AM212" s="338"/>
      <c r="AN212" s="338"/>
      <c r="AO212" s="338"/>
      <c r="AP212" s="338"/>
      <c r="AQ212" s="338"/>
      <c r="AR212" s="338"/>
      <c r="AS212" s="338"/>
      <c r="AT212" s="338"/>
      <c r="AU212" s="338"/>
      <c r="AV212" s="338"/>
      <c r="AW212" s="338"/>
      <c r="AX212" s="338"/>
      <c r="AY212" s="338"/>
      <c r="AZ212" s="338"/>
      <c r="BA212" s="338"/>
      <c r="BB212" s="338"/>
      <c r="BC212" s="338"/>
      <c r="BD212" s="338"/>
      <c r="BE212" s="338"/>
      <c r="BF212" s="338"/>
      <c r="BG212" s="338"/>
      <c r="BH212" s="338" t="s">
        <v>105</v>
      </c>
      <c r="BI212" s="338"/>
      <c r="BJ212" s="338"/>
      <c r="BK212" s="338"/>
      <c r="BL212" s="338"/>
      <c r="BM212" s="338"/>
      <c r="BN212" s="338"/>
      <c r="BO212" s="338"/>
      <c r="BP212" s="338"/>
      <c r="BQ212" s="338"/>
      <c r="BR212" s="338"/>
      <c r="BS212" s="338"/>
      <c r="BT212" s="338"/>
      <c r="BU212" s="338"/>
      <c r="BV212" s="338"/>
      <c r="BW212" s="338" t="e">
        <f>CONCATENATE("adózó bevétele: ",DOLLAR(ROUND(BE138,0),0),", adó alapját képező jövedelme (10% költséghányad alkalmazásával): ",DOLLAR(ROUND(BE140,0),0))</f>
        <v>#N/A</v>
      </c>
      <c r="BX212" s="338"/>
      <c r="BY212" s="338"/>
      <c r="BZ212" s="338"/>
      <c r="CA212" s="338"/>
      <c r="CB212" s="338"/>
      <c r="CC212" s="338"/>
      <c r="CD212" s="338" t="e">
        <f>CONCATENATE("adózó bevétele: ",DOLLAR(ROUND(DA138,0),0),", adók és járulék alapját képező jövedelme (10% költséghányad alkalmazásával): ",DOLLAR(ROUND(DA140,0),0))</f>
        <v>#N/A</v>
      </c>
      <c r="CE212" s="338"/>
      <c r="CF212" s="338"/>
      <c r="CG212" s="338"/>
      <c r="CH212" s="338"/>
      <c r="CI212" s="338"/>
      <c r="CJ212" s="338"/>
      <c r="CK212" s="338"/>
      <c r="CL212" s="338"/>
      <c r="CM212" s="338"/>
      <c r="CN212" s="338"/>
      <c r="CO212" s="338"/>
      <c r="CP212" s="338"/>
      <c r="CQ212" s="338"/>
      <c r="CR212" s="338"/>
      <c r="CS212" s="338"/>
      <c r="CT212" s="338"/>
      <c r="CU212" s="338"/>
      <c r="CV212" s="338"/>
      <c r="CW212" s="338"/>
      <c r="CX212" s="338"/>
      <c r="CY212" s="338"/>
      <c r="CZ212" s="338"/>
      <c r="DA212" s="338"/>
      <c r="DB212" s="338"/>
      <c r="DC212" s="338"/>
      <c r="DD212" s="338"/>
      <c r="DE212" s="338"/>
      <c r="DF212" s="338"/>
      <c r="DG212" s="338"/>
      <c r="DH212" s="338"/>
    </row>
    <row r="213" spans="1:112" s="339" customFormat="1" hidden="1">
      <c r="A213" s="338"/>
      <c r="B213" s="338"/>
      <c r="D213" s="338"/>
      <c r="E213" s="338"/>
      <c r="F213" s="338"/>
      <c r="G213" s="338"/>
      <c r="H213" s="338"/>
      <c r="I213" s="338"/>
      <c r="J213" s="338"/>
      <c r="K213" s="338"/>
      <c r="L213" s="338"/>
      <c r="M213" s="338"/>
      <c r="N213" s="338"/>
      <c r="O213" s="338"/>
      <c r="P213" s="338"/>
      <c r="Q213" s="338"/>
      <c r="R213" s="338"/>
      <c r="S213" s="338"/>
      <c r="T213" s="338"/>
      <c r="U213" s="338"/>
      <c r="V213" s="338"/>
      <c r="W213" s="338"/>
      <c r="X213" s="338"/>
      <c r="Y213" s="338"/>
      <c r="Z213" s="338"/>
      <c r="AA213" s="338"/>
      <c r="AB213" s="338"/>
      <c r="AC213" s="338"/>
      <c r="AD213" s="338"/>
      <c r="AE213" s="338"/>
      <c r="AF213" s="338"/>
      <c r="AG213" s="338"/>
      <c r="AH213" s="338"/>
      <c r="AI213" s="338"/>
      <c r="AJ213" s="338"/>
      <c r="AK213" s="338"/>
      <c r="AL213" s="338"/>
      <c r="AM213" s="338"/>
      <c r="AN213" s="338"/>
      <c r="AO213" s="338"/>
      <c r="AP213" s="338"/>
      <c r="AQ213" s="338"/>
      <c r="AR213" s="338"/>
      <c r="AS213" s="338"/>
      <c r="AT213" s="338"/>
      <c r="AU213" s="338"/>
      <c r="AV213" s="338"/>
      <c r="AW213" s="338"/>
      <c r="AX213" s="338"/>
      <c r="AY213" s="338"/>
      <c r="AZ213" s="338"/>
      <c r="BA213" s="338"/>
      <c r="BB213" s="338"/>
      <c r="BC213" s="338"/>
      <c r="BD213" s="338"/>
      <c r="BE213" s="338"/>
      <c r="BF213" s="338"/>
      <c r="BG213" s="338"/>
      <c r="BH213" s="338" t="s">
        <v>106</v>
      </c>
      <c r="BI213" s="338"/>
      <c r="BJ213" s="338"/>
      <c r="BK213" s="338"/>
      <c r="BL213" s="338"/>
      <c r="BM213" s="338"/>
      <c r="BN213" s="338"/>
      <c r="BO213" s="338"/>
      <c r="BP213" s="338"/>
      <c r="BQ213" s="338"/>
      <c r="BR213" s="338"/>
      <c r="BS213" s="338"/>
      <c r="BT213" s="338"/>
      <c r="BU213" s="338"/>
      <c r="BV213" s="338"/>
      <c r="BW213" s="338" t="e">
        <f>CONCATENATE("adózó bevétele: ",DOLLAR(ROUND(BE151,0),0),", adó alapját képező jövedelme (10% költséghányad alkalmazásával): ",DOLLAR(ROUND(BE153,0),0))</f>
        <v>#N/A</v>
      </c>
      <c r="BX213" s="338"/>
      <c r="BY213" s="338"/>
      <c r="BZ213" s="338"/>
      <c r="CA213" s="338"/>
      <c r="CB213" s="338"/>
      <c r="CC213" s="338"/>
      <c r="CD213" s="338" t="e">
        <f>CONCATENATE("adózó bevétele: ",DOLLAR(ROUND(DA151,0),0),", adók és járulék alapját képező jövedelme (10% költséghányad alkalmazásával): ",DOLLAR(ROUND(DA153,0),0))</f>
        <v>#N/A</v>
      </c>
      <c r="CE213" s="338"/>
      <c r="CF213" s="338"/>
      <c r="CG213" s="338"/>
      <c r="CH213" s="338"/>
      <c r="CI213" s="338"/>
      <c r="CJ213" s="338"/>
      <c r="CK213" s="338"/>
      <c r="CL213" s="338"/>
      <c r="CM213" s="338"/>
      <c r="CN213" s="338" t="e">
        <f>CONCATENATE("adózó bevétele: ",DOLLAR(ROUND(DA151,0),0),", adók alapját képező jövedelme (10% költséghányad alkalmazásával): ",DOLLAR(ROUND(DA153,0),0))</f>
        <v>#N/A</v>
      </c>
      <c r="CO213" s="338"/>
      <c r="CP213" s="338"/>
      <c r="CQ213" s="338"/>
      <c r="CR213" s="338"/>
      <c r="CS213" s="338"/>
      <c r="CT213" s="338"/>
      <c r="CU213" s="338"/>
      <c r="CV213" s="338"/>
      <c r="CW213" s="338"/>
      <c r="CX213" s="338"/>
      <c r="CY213" s="338"/>
      <c r="CZ213" s="338"/>
      <c r="DA213" s="338"/>
      <c r="DB213" s="338"/>
      <c r="DC213" s="338"/>
      <c r="DD213" s="338"/>
      <c r="DE213" s="338"/>
      <c r="DF213" s="338"/>
      <c r="DG213" s="338"/>
      <c r="DH213" s="338"/>
    </row>
    <row r="214" spans="1:112" s="339" customFormat="1" hidden="1">
      <c r="A214" s="338"/>
      <c r="B214" s="338"/>
      <c r="C214" s="391" t="s">
        <v>115</v>
      </c>
      <c r="D214" s="338"/>
      <c r="E214" s="338"/>
      <c r="F214" s="338"/>
      <c r="G214" s="338"/>
      <c r="H214" s="338"/>
      <c r="I214" s="338"/>
      <c r="J214" s="338"/>
      <c r="K214" s="338"/>
      <c r="L214" s="338"/>
      <c r="M214" s="338"/>
      <c r="N214" s="338"/>
      <c r="O214" s="338"/>
      <c r="P214" s="338"/>
      <c r="Q214" s="338"/>
      <c r="R214" s="338"/>
      <c r="S214" s="338"/>
      <c r="T214" s="338"/>
      <c r="U214" s="338"/>
      <c r="V214" s="338"/>
      <c r="W214" s="338"/>
      <c r="X214" s="338"/>
      <c r="Y214" s="338"/>
      <c r="Z214" s="338"/>
      <c r="AA214" s="338"/>
      <c r="AB214" s="338"/>
      <c r="AC214" s="338"/>
      <c r="AD214" s="338"/>
      <c r="AE214" s="338"/>
      <c r="AF214" s="338"/>
      <c r="AG214" s="338"/>
      <c r="AH214" s="338"/>
      <c r="AI214" s="338"/>
      <c r="AJ214" s="338"/>
      <c r="AK214" s="338"/>
      <c r="AL214" s="338"/>
      <c r="AM214" s="338"/>
      <c r="AN214" s="338"/>
      <c r="AO214" s="338"/>
      <c r="AP214" s="338"/>
      <c r="AQ214" s="338"/>
      <c r="AR214" s="338"/>
      <c r="AS214" s="338"/>
      <c r="AT214" s="338"/>
      <c r="AU214" s="338"/>
      <c r="AV214" s="338"/>
      <c r="AW214" s="338"/>
      <c r="AX214" s="338"/>
      <c r="AY214" s="338"/>
      <c r="AZ214" s="338"/>
      <c r="BA214" s="338"/>
      <c r="BB214" s="338"/>
      <c r="BC214" s="338"/>
      <c r="BD214" s="338"/>
      <c r="BE214" s="338"/>
      <c r="BF214" s="338"/>
      <c r="BG214" s="338"/>
      <c r="BH214" s="338" t="s">
        <v>107</v>
      </c>
      <c r="BI214" s="338"/>
      <c r="BJ214" s="338"/>
      <c r="BK214" s="338"/>
      <c r="BL214" s="338"/>
      <c r="BM214" s="338"/>
      <c r="BN214" s="338"/>
      <c r="BO214" s="338"/>
      <c r="BP214" s="338"/>
      <c r="BQ214" s="338"/>
      <c r="BR214" s="338"/>
      <c r="BS214" s="338"/>
      <c r="BT214" s="338"/>
      <c r="BU214" s="338"/>
      <c r="BV214" s="338"/>
      <c r="BW214" s="338" t="e">
        <f>CONCATENATE("adózó bevétele: ",DOLLAR(ROUND(BE164,0),0),", adó alapját képező jövedelme (10% költséghányad alkalmazásával): ",DOLLAR(ROUND(BE166,0),0))</f>
        <v>#N/A</v>
      </c>
      <c r="BX214" s="338"/>
      <c r="BY214" s="338"/>
      <c r="BZ214" s="338"/>
      <c r="CA214" s="338"/>
      <c r="CB214" s="338"/>
      <c r="CC214" s="338"/>
      <c r="CD214" s="338" t="e">
        <f>CONCATENATE("adózó bevétele: ",DOLLAR(ROUND(DA164,0),0),", adók és járulék alapját képező jövedelme (10% költséghányad alkalmazásával): ",DOLLAR(ROUND(DA166,0),0))</f>
        <v>#N/A</v>
      </c>
      <c r="CE214" s="338"/>
      <c r="CF214" s="338"/>
      <c r="CG214" s="338"/>
      <c r="CH214" s="338"/>
      <c r="CI214" s="338"/>
      <c r="CJ214" s="338"/>
      <c r="CK214" s="338"/>
      <c r="CL214" s="338"/>
      <c r="CM214" s="338"/>
      <c r="CN214" s="338"/>
      <c r="CO214" s="338"/>
      <c r="CP214" s="338"/>
      <c r="CQ214" s="338"/>
      <c r="CR214" s="338"/>
      <c r="CS214" s="338"/>
      <c r="CT214" s="338"/>
      <c r="CU214" s="338"/>
      <c r="CV214" s="338"/>
      <c r="CW214" s="338"/>
      <c r="CX214" s="338"/>
      <c r="CY214" s="338"/>
      <c r="CZ214" s="338"/>
      <c r="DA214" s="338"/>
      <c r="DB214" s="338"/>
      <c r="DC214" s="338"/>
      <c r="DD214" s="338"/>
      <c r="DE214" s="338"/>
      <c r="DF214" s="338"/>
      <c r="DG214" s="338"/>
      <c r="DH214" s="338"/>
    </row>
    <row r="215" spans="1:112" s="339" customFormat="1" hidden="1">
      <c r="A215" s="338"/>
      <c r="B215" s="338"/>
      <c r="C215" s="382" t="s">
        <v>8</v>
      </c>
      <c r="D215" s="383"/>
      <c r="E215" s="383"/>
      <c r="F215" s="383"/>
      <c r="G215" s="383"/>
      <c r="H215" s="383"/>
      <c r="I215" s="383"/>
      <c r="J215" s="383"/>
      <c r="K215" s="383"/>
      <c r="L215" s="383"/>
      <c r="M215" s="392"/>
      <c r="N215" s="392"/>
      <c r="O215" s="384"/>
      <c r="P215" s="338"/>
      <c r="Q215" s="338"/>
      <c r="R215" s="338"/>
      <c r="S215" s="338"/>
      <c r="T215" s="338"/>
      <c r="U215" s="338"/>
      <c r="V215" s="338"/>
      <c r="W215" s="338"/>
      <c r="X215" s="338"/>
      <c r="Y215" s="338"/>
      <c r="Z215" s="338"/>
      <c r="AA215" s="338"/>
      <c r="AB215" s="338"/>
      <c r="AC215" s="338"/>
      <c r="AD215" s="338"/>
      <c r="AE215" s="338"/>
      <c r="AF215" s="338"/>
      <c r="AG215" s="338"/>
      <c r="AH215" s="338"/>
      <c r="AI215" s="338"/>
      <c r="AJ215" s="338"/>
      <c r="AK215" s="338"/>
      <c r="AL215" s="338"/>
      <c r="AM215" s="338"/>
      <c r="AN215" s="338"/>
      <c r="AO215" s="338"/>
      <c r="AP215" s="338"/>
      <c r="AQ215" s="338"/>
      <c r="AR215" s="338"/>
      <c r="AS215" s="338"/>
      <c r="AT215" s="338"/>
      <c r="AU215" s="338"/>
      <c r="AV215" s="338"/>
      <c r="AW215" s="338"/>
      <c r="AX215" s="338"/>
      <c r="AY215" s="338"/>
      <c r="AZ215" s="338"/>
      <c r="BA215" s="338"/>
      <c r="BB215" s="338"/>
      <c r="BC215" s="338"/>
      <c r="BD215" s="338"/>
      <c r="BE215" s="338"/>
      <c r="BF215" s="338"/>
      <c r="BG215" s="338"/>
      <c r="BH215" s="338" t="s">
        <v>108</v>
      </c>
      <c r="BI215" s="338"/>
      <c r="BJ215" s="338"/>
      <c r="BK215" s="338"/>
      <c r="BL215" s="338"/>
      <c r="BM215" s="338"/>
      <c r="BN215" s="338"/>
      <c r="BO215" s="338"/>
      <c r="BP215" s="338"/>
      <c r="BQ215" s="338"/>
      <c r="BR215" s="338"/>
      <c r="BS215" s="338"/>
      <c r="BT215" s="338"/>
      <c r="BU215" s="338"/>
      <c r="BV215" s="338"/>
      <c r="BW215" s="338" t="e">
        <f>CONCATENATE("adózó bevétele: ",DOLLAR(ROUND(BE177,0),0),", adó alapját képező jövedelme (10% költséghányad alkalmazásával): ",DOLLAR(ROUND(BE179,0),0))</f>
        <v>#N/A</v>
      </c>
      <c r="BX215" s="338"/>
      <c r="BY215" s="338"/>
      <c r="BZ215" s="338"/>
      <c r="CA215" s="338"/>
      <c r="CB215" s="338"/>
      <c r="CC215" s="338"/>
      <c r="CD215" s="338" t="e">
        <f>CONCATENATE("adózó bevétele: ",DOLLAR(ROUND(DA177,0),0),", adók és járulék alapját képező jövedelme (10% költséghányad alkalmazásával): ",DOLLAR(ROUND(DA179,0),0))</f>
        <v>#N/A</v>
      </c>
      <c r="CE215" s="338"/>
      <c r="CF215" s="338"/>
      <c r="CG215" s="338"/>
      <c r="CH215" s="338"/>
      <c r="CI215" s="338"/>
      <c r="CJ215" s="338"/>
      <c r="CK215" s="338"/>
      <c r="CL215" s="338"/>
      <c r="CM215" s="338"/>
      <c r="CN215" s="338" t="e">
        <f>CONCATENATE("adózó bevétele: ",DOLLAR(ROUND(BE190,0),0),", adók alapját képező jövedelme (10% költséghányad alkalmazásával): ",DOLLAR(ROUND(BE192,0),0))</f>
        <v>#N/A</v>
      </c>
      <c r="CO215" s="338"/>
      <c r="CP215" s="338"/>
      <c r="CQ215" s="338"/>
      <c r="CR215" s="338"/>
      <c r="CS215" s="338"/>
      <c r="CT215" s="338"/>
      <c r="CU215" s="338"/>
      <c r="CV215" s="338"/>
      <c r="CW215" s="338"/>
      <c r="CX215" s="338"/>
      <c r="CY215" s="338"/>
      <c r="CZ215" s="338"/>
      <c r="DA215" s="338"/>
      <c r="DB215" s="338"/>
      <c r="DC215" s="338"/>
      <c r="DD215" s="338"/>
      <c r="DE215" s="338"/>
      <c r="DF215" s="338"/>
      <c r="DG215" s="338"/>
      <c r="DH215" s="338"/>
    </row>
    <row r="216" spans="1:112" s="339" customFormat="1" hidden="1">
      <c r="A216" s="338"/>
      <c r="B216" s="338"/>
      <c r="C216" s="388" t="s">
        <v>116</v>
      </c>
      <c r="D216" s="389"/>
      <c r="E216" s="389"/>
      <c r="F216" s="389"/>
      <c r="G216" s="389"/>
      <c r="H216" s="389"/>
      <c r="I216" s="389"/>
      <c r="J216" s="389"/>
      <c r="K216" s="389"/>
      <c r="L216" s="389"/>
      <c r="M216" s="393"/>
      <c r="N216" s="393"/>
      <c r="O216" s="390"/>
      <c r="P216" s="338"/>
      <c r="Q216" s="338"/>
      <c r="R216" s="338"/>
      <c r="S216" s="338"/>
      <c r="T216" s="338"/>
      <c r="U216" s="338"/>
      <c r="V216" s="338"/>
      <c r="W216" s="338"/>
      <c r="X216" s="338"/>
      <c r="Y216" s="338"/>
      <c r="Z216" s="338"/>
      <c r="AA216" s="338"/>
      <c r="AB216" s="338"/>
      <c r="AC216" s="338"/>
      <c r="AD216" s="338"/>
      <c r="AE216" s="338"/>
      <c r="AF216" s="338"/>
      <c r="AG216" s="338"/>
      <c r="AH216" s="338"/>
      <c r="AI216" s="338"/>
      <c r="AJ216" s="338"/>
      <c r="AK216" s="338"/>
      <c r="AL216" s="338"/>
      <c r="AM216" s="338"/>
      <c r="AN216" s="338"/>
      <c r="AO216" s="338"/>
      <c r="AP216" s="338"/>
      <c r="AQ216" s="338"/>
      <c r="AR216" s="338"/>
      <c r="AS216" s="338"/>
      <c r="AT216" s="338"/>
      <c r="AU216" s="338"/>
      <c r="AV216" s="338"/>
      <c r="AW216" s="338"/>
      <c r="AX216" s="338"/>
      <c r="AY216" s="338"/>
      <c r="AZ216" s="338"/>
      <c r="BA216" s="338"/>
      <c r="BB216" s="338"/>
      <c r="BC216" s="338"/>
      <c r="BD216" s="338"/>
      <c r="BE216" s="338"/>
      <c r="BF216" s="338"/>
      <c r="BG216" s="338"/>
      <c r="BH216" s="338"/>
      <c r="BI216" s="338"/>
      <c r="BJ216" s="338"/>
      <c r="BK216" s="338"/>
      <c r="BL216" s="338"/>
      <c r="BM216" s="338"/>
      <c r="BN216" s="338"/>
      <c r="BO216" s="338"/>
      <c r="BP216" s="338"/>
      <c r="BQ216" s="338"/>
      <c r="BR216" s="338"/>
      <c r="BS216" s="338"/>
      <c r="BT216" s="338"/>
      <c r="BU216" s="338"/>
      <c r="BV216" s="338"/>
      <c r="BW216" s="338"/>
      <c r="BX216" s="338"/>
      <c r="BY216" s="338"/>
      <c r="BZ216" s="338"/>
      <c r="CA216" s="338"/>
      <c r="CB216" s="338"/>
      <c r="CC216" s="338"/>
      <c r="CD216" s="338"/>
      <c r="CE216" s="338"/>
      <c r="CF216" s="338"/>
      <c r="CG216" s="338"/>
      <c r="CH216" s="338"/>
      <c r="CI216" s="338"/>
      <c r="CJ216" s="338"/>
      <c r="CK216" s="338"/>
      <c r="CL216" s="338"/>
      <c r="CM216" s="338"/>
      <c r="CN216" s="338"/>
      <c r="CO216" s="338"/>
      <c r="CP216" s="338"/>
      <c r="CQ216" s="338"/>
      <c r="CR216" s="338"/>
      <c r="CS216" s="338"/>
      <c r="CT216" s="338"/>
      <c r="CU216" s="338"/>
      <c r="CV216" s="338"/>
      <c r="CW216" s="338"/>
      <c r="CX216" s="338"/>
      <c r="CY216" s="338"/>
      <c r="CZ216" s="338"/>
      <c r="DA216" s="338"/>
      <c r="DB216" s="338"/>
      <c r="DC216" s="338"/>
      <c r="DD216" s="338"/>
      <c r="DE216" s="338"/>
      <c r="DF216" s="338"/>
      <c r="DG216" s="338"/>
      <c r="DH216" s="338"/>
    </row>
    <row r="217" spans="1:112" s="339" customFormat="1" hidden="1">
      <c r="A217" s="338"/>
      <c r="B217" s="338"/>
      <c r="C217" s="338"/>
      <c r="D217" s="338"/>
      <c r="E217" s="338"/>
      <c r="F217" s="338"/>
      <c r="G217" s="338"/>
      <c r="H217" s="338"/>
      <c r="I217" s="338"/>
      <c r="J217" s="338"/>
      <c r="K217" s="338"/>
      <c r="L217" s="338"/>
      <c r="M217" s="338"/>
      <c r="N217" s="338"/>
      <c r="O217" s="338"/>
      <c r="P217" s="338"/>
      <c r="Q217" s="338"/>
      <c r="R217" s="338"/>
      <c r="S217" s="338"/>
      <c r="T217" s="338"/>
      <c r="U217" s="338"/>
      <c r="V217" s="338"/>
      <c r="W217" s="338"/>
      <c r="X217" s="338"/>
      <c r="Y217" s="338"/>
      <c r="Z217" s="338"/>
      <c r="AA217" s="338"/>
      <c r="AB217" s="338"/>
      <c r="AC217" s="338"/>
      <c r="AD217" s="338"/>
      <c r="AE217" s="338"/>
      <c r="AF217" s="338"/>
      <c r="AG217" s="338"/>
      <c r="AH217" s="338"/>
      <c r="AI217" s="338"/>
      <c r="AJ217" s="338"/>
      <c r="AK217" s="338"/>
      <c r="AL217" s="338"/>
      <c r="AM217" s="338"/>
      <c r="AN217" s="338"/>
      <c r="AO217" s="338"/>
      <c r="AP217" s="338"/>
      <c r="AQ217" s="338"/>
      <c r="AR217" s="338"/>
      <c r="AS217" s="338"/>
      <c r="AT217" s="338"/>
      <c r="AU217" s="338"/>
      <c r="AV217" s="338"/>
      <c r="AW217" s="338"/>
      <c r="AX217" s="338"/>
      <c r="AY217" s="338"/>
      <c r="AZ217" s="338"/>
      <c r="BA217" s="338"/>
      <c r="BB217" s="338"/>
      <c r="BC217" s="338"/>
      <c r="BD217" s="338"/>
      <c r="BE217" s="338"/>
      <c r="BF217" s="338"/>
      <c r="BG217" s="338"/>
      <c r="BH217" s="338"/>
      <c r="BI217" s="338"/>
      <c r="BJ217" s="338"/>
      <c r="BK217" s="338"/>
      <c r="BL217" s="338"/>
      <c r="BM217" s="338"/>
      <c r="BN217" s="338"/>
      <c r="BO217" s="338"/>
      <c r="BP217" s="338"/>
      <c r="BQ217" s="338"/>
      <c r="BR217" s="338"/>
      <c r="BS217" s="338"/>
      <c r="BT217" s="338"/>
      <c r="BU217" s="338"/>
      <c r="BV217" s="338"/>
      <c r="BW217" s="338"/>
      <c r="BX217" s="338"/>
      <c r="BY217" s="338"/>
      <c r="BZ217" s="338"/>
      <c r="CA217" s="338"/>
      <c r="CB217" s="338"/>
      <c r="CC217" s="338"/>
      <c r="CD217" s="338"/>
      <c r="CE217" s="338"/>
      <c r="CF217" s="338"/>
      <c r="CG217" s="338"/>
      <c r="CH217" s="338"/>
      <c r="CI217" s="338"/>
      <c r="CJ217" s="338"/>
      <c r="CK217" s="338"/>
      <c r="CL217" s="338"/>
      <c r="CM217" s="338"/>
      <c r="CN217" s="338"/>
      <c r="CO217" s="338"/>
      <c r="CP217" s="338"/>
      <c r="CQ217" s="338"/>
      <c r="CR217" s="338"/>
      <c r="CS217" s="338"/>
      <c r="CT217" s="338"/>
      <c r="CU217" s="338"/>
      <c r="CV217" s="338"/>
      <c r="CW217" s="338"/>
      <c r="CX217" s="338"/>
      <c r="CY217" s="338"/>
      <c r="CZ217" s="338"/>
      <c r="DA217" s="338"/>
      <c r="DB217" s="338"/>
      <c r="DC217" s="338"/>
      <c r="DD217" s="338"/>
      <c r="DE217" s="338"/>
      <c r="DF217" s="338"/>
      <c r="DG217" s="338"/>
      <c r="DH217" s="338"/>
    </row>
    <row r="218" spans="1:112" hidden="1">
      <c r="A218" s="218"/>
      <c r="B218" s="218"/>
      <c r="C218" s="338" t="s">
        <v>117</v>
      </c>
      <c r="D218" s="338"/>
      <c r="E218" s="338"/>
      <c r="F218" s="338"/>
      <c r="G218" s="338"/>
      <c r="H218" s="394">
        <v>0.13</v>
      </c>
      <c r="I218" s="394"/>
      <c r="J218" s="394"/>
      <c r="K218" s="394"/>
      <c r="L218" s="338"/>
      <c r="M218" s="338"/>
      <c r="N218" s="338"/>
      <c r="O218" s="338"/>
      <c r="P218" s="338"/>
      <c r="Q218" s="338"/>
      <c r="R218" s="338"/>
      <c r="S218" s="338"/>
      <c r="T218" s="338"/>
      <c r="U218" s="338"/>
      <c r="V218" s="338"/>
      <c r="W218" s="338"/>
      <c r="X218" s="338"/>
      <c r="Y218" s="338"/>
      <c r="Z218" s="33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</row>
    <row r="219" spans="1:112" hidden="1">
      <c r="C219" s="338" t="s">
        <v>118</v>
      </c>
      <c r="D219" s="338"/>
      <c r="E219" s="338"/>
      <c r="F219" s="338"/>
      <c r="G219" s="338"/>
      <c r="H219" s="394">
        <v>0</v>
      </c>
      <c r="I219" s="394"/>
      <c r="J219" s="394"/>
      <c r="K219" s="394"/>
      <c r="L219" s="338"/>
      <c r="M219" s="338"/>
      <c r="N219" s="338"/>
      <c r="O219" s="338"/>
      <c r="P219" s="338"/>
      <c r="Q219" s="338"/>
      <c r="R219" s="338"/>
      <c r="S219" s="338"/>
      <c r="T219" s="338"/>
      <c r="U219" s="338"/>
      <c r="V219" s="338"/>
      <c r="W219" s="338"/>
      <c r="X219" s="338"/>
      <c r="Y219" s="338"/>
      <c r="Z219" s="338"/>
    </row>
    <row r="220" spans="1:112" hidden="1">
      <c r="C220" s="338"/>
      <c r="D220" s="338"/>
      <c r="E220" s="338"/>
      <c r="F220" s="338"/>
      <c r="G220" s="338"/>
      <c r="H220" s="338"/>
      <c r="I220" s="338"/>
      <c r="J220" s="338"/>
      <c r="K220" s="338"/>
      <c r="L220" s="338"/>
      <c r="M220" s="338"/>
      <c r="N220" s="338"/>
      <c r="O220" s="338"/>
      <c r="P220" s="338"/>
      <c r="Q220" s="338"/>
      <c r="R220" s="338"/>
      <c r="S220" s="338"/>
      <c r="T220" s="338"/>
      <c r="U220" s="338"/>
      <c r="V220" s="338"/>
      <c r="W220" s="338"/>
      <c r="X220" s="338"/>
      <c r="Y220" s="338"/>
      <c r="Z220" s="338"/>
    </row>
    <row r="221" spans="1:112" hidden="1">
      <c r="C221" s="338" t="s">
        <v>119</v>
      </c>
      <c r="D221" s="338"/>
      <c r="E221" s="338"/>
      <c r="F221" s="338"/>
      <c r="G221" s="338"/>
      <c r="H221" s="338"/>
      <c r="I221" s="338"/>
      <c r="J221" s="338"/>
      <c r="K221" s="338"/>
      <c r="L221" s="338"/>
      <c r="M221" s="338"/>
      <c r="N221" s="338"/>
      <c r="O221" s="338"/>
      <c r="P221" s="338"/>
      <c r="Q221" s="338"/>
      <c r="R221" s="338"/>
      <c r="S221" s="338"/>
      <c r="T221" s="338"/>
      <c r="U221" s="338"/>
      <c r="V221" s="338"/>
      <c r="W221" s="338"/>
      <c r="X221" s="338"/>
      <c r="Y221" s="338"/>
      <c r="Z221" s="338"/>
    </row>
    <row r="222" spans="1:112" hidden="1">
      <c r="C222" s="338" t="s">
        <v>120</v>
      </c>
      <c r="D222" s="338"/>
      <c r="E222" s="338"/>
      <c r="F222" s="338"/>
      <c r="G222" s="338"/>
      <c r="H222" s="338"/>
      <c r="I222" s="338"/>
      <c r="J222" s="338"/>
      <c r="K222" s="338"/>
      <c r="L222" s="338"/>
      <c r="M222" s="338"/>
      <c r="N222" s="338"/>
      <c r="O222" s="338"/>
      <c r="P222" s="338"/>
      <c r="Q222" s="338"/>
      <c r="R222" s="338"/>
      <c r="S222" s="338"/>
      <c r="T222" s="338"/>
      <c r="U222" s="338"/>
      <c r="V222" s="338"/>
      <c r="W222" s="338"/>
      <c r="X222" s="338"/>
      <c r="Y222" s="338"/>
      <c r="Z222" s="338"/>
      <c r="BH222" s="395"/>
    </row>
  </sheetData>
  <sheetProtection algorithmName="SHA-512" hashValue="d3l5rnzo7xyT+hi7jP8yPNYoR44ajnqfIDofxdwEsU2qHtF/t5eDN2wI0+6wPby6+/JkbEY34oO+agLycctOhA==" saltValue="aFovsl4cy/0ZknXBJvtppA==" spinCount="100000" sheet="1" objects="1" scenarios="1" selectLockedCells="1"/>
  <mergeCells count="947">
    <mergeCell ref="L210:N210"/>
    <mergeCell ref="X210:Z210"/>
    <mergeCell ref="M215:N215"/>
    <mergeCell ref="M216:N216"/>
    <mergeCell ref="H218:K218"/>
    <mergeCell ref="H219:K219"/>
    <mergeCell ref="AX205:AZ205"/>
    <mergeCell ref="AX206:AZ206"/>
    <mergeCell ref="I208:K208"/>
    <mergeCell ref="L208:P208"/>
    <mergeCell ref="I209:K209"/>
    <mergeCell ref="L209:P209"/>
    <mergeCell ref="L203:O203"/>
    <mergeCell ref="R203:U203"/>
    <mergeCell ref="X203:Y203"/>
    <mergeCell ref="Z203:AA203"/>
    <mergeCell ref="AX203:AZ203"/>
    <mergeCell ref="AX204:AZ204"/>
    <mergeCell ref="AX201:AZ201"/>
    <mergeCell ref="L202:O202"/>
    <mergeCell ref="R202:U202"/>
    <mergeCell ref="X202:Y202"/>
    <mergeCell ref="Z202:AA202"/>
    <mergeCell ref="AX202:AZ202"/>
    <mergeCell ref="L200:O200"/>
    <mergeCell ref="R200:U200"/>
    <mergeCell ref="X200:Y200"/>
    <mergeCell ref="Z200:AA200"/>
    <mergeCell ref="L201:O201"/>
    <mergeCell ref="R201:U201"/>
    <mergeCell ref="X201:Y201"/>
    <mergeCell ref="Z201:AA201"/>
    <mergeCell ref="L198:O198"/>
    <mergeCell ref="R198:U198"/>
    <mergeCell ref="X198:Y198"/>
    <mergeCell ref="Z198:AA198"/>
    <mergeCell ref="L199:O199"/>
    <mergeCell ref="R199:U199"/>
    <mergeCell ref="X199:Y199"/>
    <mergeCell ref="Z199:AA199"/>
    <mergeCell ref="AM196:AO196"/>
    <mergeCell ref="AX196:AZ196"/>
    <mergeCell ref="L197:O197"/>
    <mergeCell ref="R197:U197"/>
    <mergeCell ref="X197:Y197"/>
    <mergeCell ref="Z197:AA197"/>
    <mergeCell ref="AM197:AO197"/>
    <mergeCell ref="X195:AA195"/>
    <mergeCell ref="AB195:AC195"/>
    <mergeCell ref="AD195:AE195"/>
    <mergeCell ref="L196:O196"/>
    <mergeCell ref="R196:U196"/>
    <mergeCell ref="X196:Y196"/>
    <mergeCell ref="Z196:AA196"/>
    <mergeCell ref="AP191:AV191"/>
    <mergeCell ref="AW191:BD191"/>
    <mergeCell ref="BE191:BL191"/>
    <mergeCell ref="AP192:AV192"/>
    <mergeCell ref="AW192:BD192"/>
    <mergeCell ref="BE192:BL192"/>
    <mergeCell ref="AP189:AV189"/>
    <mergeCell ref="AW189:BD189"/>
    <mergeCell ref="BE189:BL189"/>
    <mergeCell ref="AP190:AV190"/>
    <mergeCell ref="AW190:BD190"/>
    <mergeCell ref="BE190:BL190"/>
    <mergeCell ref="AP185:AV185"/>
    <mergeCell ref="AW185:BD185"/>
    <mergeCell ref="BE185:BL185"/>
    <mergeCell ref="BE186:BL186"/>
    <mergeCell ref="AP187:AV187"/>
    <mergeCell ref="AW187:BD187"/>
    <mergeCell ref="BE187:BL187"/>
    <mergeCell ref="AP183:AV183"/>
    <mergeCell ref="AW183:BD183"/>
    <mergeCell ref="BE183:BL183"/>
    <mergeCell ref="AP184:AV184"/>
    <mergeCell ref="AW184:BD184"/>
    <mergeCell ref="BE184:BL184"/>
    <mergeCell ref="CL179:CR179"/>
    <mergeCell ref="CS179:CZ179"/>
    <mergeCell ref="DA179:DH179"/>
    <mergeCell ref="AP182:AV182"/>
    <mergeCell ref="AW182:BC182"/>
    <mergeCell ref="BE182:BL182"/>
    <mergeCell ref="AP179:AV179"/>
    <mergeCell ref="AW179:BD179"/>
    <mergeCell ref="BE179:BL179"/>
    <mergeCell ref="BN179:BT179"/>
    <mergeCell ref="BU179:CB179"/>
    <mergeCell ref="CC179:CJ179"/>
    <mergeCell ref="DA177:DH177"/>
    <mergeCell ref="AP178:AV178"/>
    <mergeCell ref="AW178:BD178"/>
    <mergeCell ref="BE178:BL178"/>
    <mergeCell ref="BN178:BT178"/>
    <mergeCell ref="BU178:CB178"/>
    <mergeCell ref="CC178:CJ178"/>
    <mergeCell ref="CL178:CR178"/>
    <mergeCell ref="CS178:CZ178"/>
    <mergeCell ref="DA178:DH178"/>
    <mergeCell ref="CS176:CZ176"/>
    <mergeCell ref="DA176:DH176"/>
    <mergeCell ref="AP177:AV177"/>
    <mergeCell ref="AW177:BD177"/>
    <mergeCell ref="BE177:BL177"/>
    <mergeCell ref="BN177:BT177"/>
    <mergeCell ref="BU177:CB177"/>
    <mergeCell ref="CC177:CJ177"/>
    <mergeCell ref="CL177:CR177"/>
    <mergeCell ref="CS177:CZ177"/>
    <mergeCell ref="CL174:CR174"/>
    <mergeCell ref="CS174:CZ174"/>
    <mergeCell ref="DA174:DH174"/>
    <mergeCell ref="AP176:AV176"/>
    <mergeCell ref="AW176:BD176"/>
    <mergeCell ref="BE176:BL176"/>
    <mergeCell ref="BN176:BT176"/>
    <mergeCell ref="BU176:CB176"/>
    <mergeCell ref="CC176:CJ176"/>
    <mergeCell ref="CL176:CR176"/>
    <mergeCell ref="AP174:AV174"/>
    <mergeCell ref="AW174:BD174"/>
    <mergeCell ref="BE174:BL174"/>
    <mergeCell ref="BN174:BT174"/>
    <mergeCell ref="BU174:CB174"/>
    <mergeCell ref="CC174:CJ174"/>
    <mergeCell ref="CL172:CR172"/>
    <mergeCell ref="CS172:CZ172"/>
    <mergeCell ref="DA172:DH172"/>
    <mergeCell ref="BE173:BL173"/>
    <mergeCell ref="CC173:CJ173"/>
    <mergeCell ref="DA173:DH173"/>
    <mergeCell ref="AP172:AV172"/>
    <mergeCell ref="AW172:BD172"/>
    <mergeCell ref="BE172:BL172"/>
    <mergeCell ref="BN172:BT172"/>
    <mergeCell ref="BU172:CB172"/>
    <mergeCell ref="CC172:CJ172"/>
    <mergeCell ref="DA170:DH170"/>
    <mergeCell ref="AP171:AV171"/>
    <mergeCell ref="AW171:BD171"/>
    <mergeCell ref="BE171:BL171"/>
    <mergeCell ref="BN171:BT171"/>
    <mergeCell ref="BU171:CB171"/>
    <mergeCell ref="CC171:CJ171"/>
    <mergeCell ref="CL171:CR171"/>
    <mergeCell ref="CS171:CZ171"/>
    <mergeCell ref="DA171:DH171"/>
    <mergeCell ref="CS169:CY169"/>
    <mergeCell ref="DA169:DH169"/>
    <mergeCell ref="AP170:AV170"/>
    <mergeCell ref="AW170:BD170"/>
    <mergeCell ref="BE170:BL170"/>
    <mergeCell ref="BN170:BT170"/>
    <mergeCell ref="BU170:CB170"/>
    <mergeCell ref="CC170:CJ170"/>
    <mergeCell ref="CL170:CR170"/>
    <mergeCell ref="CS170:CZ170"/>
    <mergeCell ref="CL166:CR166"/>
    <mergeCell ref="CS166:CZ166"/>
    <mergeCell ref="DA166:DH166"/>
    <mergeCell ref="AP169:AV169"/>
    <mergeCell ref="AW169:BC169"/>
    <mergeCell ref="BE169:BL169"/>
    <mergeCell ref="BN169:BT169"/>
    <mergeCell ref="BU169:CA169"/>
    <mergeCell ref="CC169:CJ169"/>
    <mergeCell ref="CL169:CR169"/>
    <mergeCell ref="AP166:AV166"/>
    <mergeCell ref="AW166:BD166"/>
    <mergeCell ref="BE166:BL166"/>
    <mergeCell ref="BN166:BT166"/>
    <mergeCell ref="BU166:CB166"/>
    <mergeCell ref="CC166:CJ166"/>
    <mergeCell ref="DA164:DH164"/>
    <mergeCell ref="AP165:AV165"/>
    <mergeCell ref="AW165:BD165"/>
    <mergeCell ref="BE165:BL165"/>
    <mergeCell ref="BN165:BT165"/>
    <mergeCell ref="BU165:CB165"/>
    <mergeCell ref="CC165:CJ165"/>
    <mergeCell ref="CL165:CR165"/>
    <mergeCell ref="CS165:CZ165"/>
    <mergeCell ref="DA165:DH165"/>
    <mergeCell ref="CS163:CZ163"/>
    <mergeCell ref="DA163:DH163"/>
    <mergeCell ref="AP164:AV164"/>
    <mergeCell ref="AW164:BD164"/>
    <mergeCell ref="BE164:BL164"/>
    <mergeCell ref="BN164:BT164"/>
    <mergeCell ref="BU164:CB164"/>
    <mergeCell ref="CC164:CJ164"/>
    <mergeCell ref="CL164:CR164"/>
    <mergeCell ref="CS164:CZ164"/>
    <mergeCell ref="CL161:CR161"/>
    <mergeCell ref="CS161:CZ161"/>
    <mergeCell ref="DA161:DH161"/>
    <mergeCell ref="AP163:AV163"/>
    <mergeCell ref="AW163:BD163"/>
    <mergeCell ref="BE163:BL163"/>
    <mergeCell ref="BN163:BT163"/>
    <mergeCell ref="BU163:CB163"/>
    <mergeCell ref="CC163:CJ163"/>
    <mergeCell ref="CL163:CR163"/>
    <mergeCell ref="AP161:AV161"/>
    <mergeCell ref="AW161:BD161"/>
    <mergeCell ref="BE161:BL161"/>
    <mergeCell ref="BN161:BT161"/>
    <mergeCell ref="BU161:CB161"/>
    <mergeCell ref="CC161:CJ161"/>
    <mergeCell ref="CL159:CR159"/>
    <mergeCell ref="CS159:CZ159"/>
    <mergeCell ref="DA159:DH159"/>
    <mergeCell ref="BE160:BL160"/>
    <mergeCell ref="CC160:CJ160"/>
    <mergeCell ref="DA160:DH160"/>
    <mergeCell ref="AP159:AV159"/>
    <mergeCell ref="AW159:BD159"/>
    <mergeCell ref="BE159:BL159"/>
    <mergeCell ref="BN159:BT159"/>
    <mergeCell ref="BU159:CB159"/>
    <mergeCell ref="CC159:CJ159"/>
    <mergeCell ref="DA157:DH157"/>
    <mergeCell ref="AP158:AV158"/>
    <mergeCell ref="AW158:BD158"/>
    <mergeCell ref="BE158:BL158"/>
    <mergeCell ref="BN158:BT158"/>
    <mergeCell ref="BU158:CB158"/>
    <mergeCell ref="CC158:CJ158"/>
    <mergeCell ref="CL158:CR158"/>
    <mergeCell ref="CS158:CZ158"/>
    <mergeCell ref="DA158:DH158"/>
    <mergeCell ref="CS156:CY156"/>
    <mergeCell ref="DA156:DH156"/>
    <mergeCell ref="AP157:AV157"/>
    <mergeCell ref="AW157:BD157"/>
    <mergeCell ref="BE157:BL157"/>
    <mergeCell ref="BN157:BT157"/>
    <mergeCell ref="BU157:CB157"/>
    <mergeCell ref="CC157:CJ157"/>
    <mergeCell ref="CL157:CR157"/>
    <mergeCell ref="CS157:CZ157"/>
    <mergeCell ref="CL153:CR153"/>
    <mergeCell ref="CS153:CZ153"/>
    <mergeCell ref="DA153:DH153"/>
    <mergeCell ref="AP156:AV156"/>
    <mergeCell ref="AW156:BC156"/>
    <mergeCell ref="BE156:BL156"/>
    <mergeCell ref="BN156:BT156"/>
    <mergeCell ref="BU156:CA156"/>
    <mergeCell ref="CC156:CJ156"/>
    <mergeCell ref="CL156:CR156"/>
    <mergeCell ref="AP153:AV153"/>
    <mergeCell ref="AW153:BD153"/>
    <mergeCell ref="BE153:BL153"/>
    <mergeCell ref="BN153:BT153"/>
    <mergeCell ref="BU153:CB153"/>
    <mergeCell ref="CC153:CJ153"/>
    <mergeCell ref="DA151:DH151"/>
    <mergeCell ref="AP152:AV152"/>
    <mergeCell ref="AW152:BD152"/>
    <mergeCell ref="BE152:BL152"/>
    <mergeCell ref="BN152:BT152"/>
    <mergeCell ref="BU152:CB152"/>
    <mergeCell ref="CC152:CJ152"/>
    <mergeCell ref="CL152:CR152"/>
    <mergeCell ref="CS152:CZ152"/>
    <mergeCell ref="DA152:DH152"/>
    <mergeCell ref="CS150:CZ150"/>
    <mergeCell ref="DA150:DH150"/>
    <mergeCell ref="AP151:AV151"/>
    <mergeCell ref="AW151:BD151"/>
    <mergeCell ref="BE151:BL151"/>
    <mergeCell ref="BN151:BT151"/>
    <mergeCell ref="BU151:CB151"/>
    <mergeCell ref="CC151:CJ151"/>
    <mergeCell ref="CL151:CR151"/>
    <mergeCell ref="CS151:CZ151"/>
    <mergeCell ref="CL148:CR148"/>
    <mergeCell ref="CS148:CZ148"/>
    <mergeCell ref="DA148:DH148"/>
    <mergeCell ref="AP150:AV150"/>
    <mergeCell ref="AW150:BD150"/>
    <mergeCell ref="BE150:BL150"/>
    <mergeCell ref="BN150:BT150"/>
    <mergeCell ref="BU150:CB150"/>
    <mergeCell ref="CC150:CJ150"/>
    <mergeCell ref="CL150:CR150"/>
    <mergeCell ref="AP148:AV148"/>
    <mergeCell ref="AW148:BD148"/>
    <mergeCell ref="BE148:BL148"/>
    <mergeCell ref="BN148:BT148"/>
    <mergeCell ref="BU148:CB148"/>
    <mergeCell ref="CC148:CJ148"/>
    <mergeCell ref="CL146:CR146"/>
    <mergeCell ref="CS146:CZ146"/>
    <mergeCell ref="DA146:DH146"/>
    <mergeCell ref="BE147:BL147"/>
    <mergeCell ref="CC147:CJ147"/>
    <mergeCell ref="DA147:DH147"/>
    <mergeCell ref="AP146:AV146"/>
    <mergeCell ref="AW146:BD146"/>
    <mergeCell ref="BE146:BL146"/>
    <mergeCell ref="BN146:BT146"/>
    <mergeCell ref="BU146:CB146"/>
    <mergeCell ref="CC146:CJ146"/>
    <mergeCell ref="DA144:DH144"/>
    <mergeCell ref="AP145:AV145"/>
    <mergeCell ref="AW145:BD145"/>
    <mergeCell ref="BE145:BL145"/>
    <mergeCell ref="BN145:BT145"/>
    <mergeCell ref="BU145:CB145"/>
    <mergeCell ref="CC145:CJ145"/>
    <mergeCell ref="CL145:CR145"/>
    <mergeCell ref="CS145:CZ145"/>
    <mergeCell ref="DA145:DH145"/>
    <mergeCell ref="CS143:CY143"/>
    <mergeCell ref="DA143:DH143"/>
    <mergeCell ref="AP144:AV144"/>
    <mergeCell ref="AW144:BD144"/>
    <mergeCell ref="BE144:BL144"/>
    <mergeCell ref="BN144:BT144"/>
    <mergeCell ref="BU144:CB144"/>
    <mergeCell ref="CC144:CJ144"/>
    <mergeCell ref="CL144:CR144"/>
    <mergeCell ref="CS144:CZ144"/>
    <mergeCell ref="CL140:CR140"/>
    <mergeCell ref="CS140:CZ140"/>
    <mergeCell ref="DA140:DH140"/>
    <mergeCell ref="AP143:AV143"/>
    <mergeCell ref="AW143:BC143"/>
    <mergeCell ref="BE143:BL143"/>
    <mergeCell ref="BN143:BT143"/>
    <mergeCell ref="BU143:CA143"/>
    <mergeCell ref="CC143:CJ143"/>
    <mergeCell ref="CL143:CR143"/>
    <mergeCell ref="AP140:AV140"/>
    <mergeCell ref="AW140:BD140"/>
    <mergeCell ref="BE140:BL140"/>
    <mergeCell ref="BN140:BT140"/>
    <mergeCell ref="BU140:CB140"/>
    <mergeCell ref="CC140:CJ140"/>
    <mergeCell ref="DA138:DH138"/>
    <mergeCell ref="AP139:AV139"/>
    <mergeCell ref="AW139:BD139"/>
    <mergeCell ref="BE139:BL139"/>
    <mergeCell ref="BN139:BT139"/>
    <mergeCell ref="BU139:CB139"/>
    <mergeCell ref="CC139:CJ139"/>
    <mergeCell ref="CL139:CR139"/>
    <mergeCell ref="CS139:CZ139"/>
    <mergeCell ref="DA139:DH139"/>
    <mergeCell ref="CS137:CZ137"/>
    <mergeCell ref="DA137:DH137"/>
    <mergeCell ref="AP138:AV138"/>
    <mergeCell ref="AW138:BD138"/>
    <mergeCell ref="BE138:BL138"/>
    <mergeCell ref="BN138:BT138"/>
    <mergeCell ref="BU138:CB138"/>
    <mergeCell ref="CC138:CJ138"/>
    <mergeCell ref="CL138:CR138"/>
    <mergeCell ref="CS138:CZ138"/>
    <mergeCell ref="CL135:CR135"/>
    <mergeCell ref="CS135:CZ135"/>
    <mergeCell ref="DA135:DH135"/>
    <mergeCell ref="AP137:AV137"/>
    <mergeCell ref="AW137:BD137"/>
    <mergeCell ref="BE137:BL137"/>
    <mergeCell ref="BN137:BT137"/>
    <mergeCell ref="BU137:CB137"/>
    <mergeCell ref="CC137:CJ137"/>
    <mergeCell ref="CL137:CR137"/>
    <mergeCell ref="AP135:AV135"/>
    <mergeCell ref="AW135:BD135"/>
    <mergeCell ref="BE135:BL135"/>
    <mergeCell ref="BN135:BT135"/>
    <mergeCell ref="BU135:CB135"/>
    <mergeCell ref="CC135:CJ135"/>
    <mergeCell ref="CL133:CR133"/>
    <mergeCell ref="CS133:CZ133"/>
    <mergeCell ref="DA133:DH133"/>
    <mergeCell ref="BE134:BL134"/>
    <mergeCell ref="CC134:CJ134"/>
    <mergeCell ref="DA134:DH134"/>
    <mergeCell ref="AP133:AV133"/>
    <mergeCell ref="AW133:BD133"/>
    <mergeCell ref="BE133:BL133"/>
    <mergeCell ref="BN133:BT133"/>
    <mergeCell ref="BU133:CB133"/>
    <mergeCell ref="CC133:CJ133"/>
    <mergeCell ref="DA131:DH131"/>
    <mergeCell ref="AP132:AV132"/>
    <mergeCell ref="AW132:BD132"/>
    <mergeCell ref="BE132:BL132"/>
    <mergeCell ref="BN132:BT132"/>
    <mergeCell ref="BU132:CB132"/>
    <mergeCell ref="CC132:CJ132"/>
    <mergeCell ref="CL132:CR132"/>
    <mergeCell ref="CS132:CZ132"/>
    <mergeCell ref="DA132:DH132"/>
    <mergeCell ref="CS130:CY130"/>
    <mergeCell ref="DA130:DH130"/>
    <mergeCell ref="AP131:AV131"/>
    <mergeCell ref="AW131:BD131"/>
    <mergeCell ref="BE131:BL131"/>
    <mergeCell ref="BN131:BT131"/>
    <mergeCell ref="BU131:CB131"/>
    <mergeCell ref="CC131:CJ131"/>
    <mergeCell ref="CL131:CR131"/>
    <mergeCell ref="CS131:CZ131"/>
    <mergeCell ref="CL127:CR127"/>
    <mergeCell ref="CS127:CZ127"/>
    <mergeCell ref="DA127:DH127"/>
    <mergeCell ref="AP130:AV130"/>
    <mergeCell ref="AW130:BC130"/>
    <mergeCell ref="BE130:BL130"/>
    <mergeCell ref="BN130:BT130"/>
    <mergeCell ref="BU130:CA130"/>
    <mergeCell ref="CC130:CJ130"/>
    <mergeCell ref="CL130:CR130"/>
    <mergeCell ref="AP127:AV127"/>
    <mergeCell ref="AW127:BD127"/>
    <mergeCell ref="BE127:BL127"/>
    <mergeCell ref="BN127:BT127"/>
    <mergeCell ref="BU127:CB127"/>
    <mergeCell ref="CC127:CJ127"/>
    <mergeCell ref="DA125:DH125"/>
    <mergeCell ref="AP126:AV126"/>
    <mergeCell ref="AW126:BD126"/>
    <mergeCell ref="BE126:BL126"/>
    <mergeCell ref="BN126:BT126"/>
    <mergeCell ref="BU126:CB126"/>
    <mergeCell ref="CC126:CJ126"/>
    <mergeCell ref="CL126:CR126"/>
    <mergeCell ref="CS126:CZ126"/>
    <mergeCell ref="DA126:DH126"/>
    <mergeCell ref="CS124:CZ124"/>
    <mergeCell ref="DA124:DH124"/>
    <mergeCell ref="AP125:AV125"/>
    <mergeCell ref="AW125:BD125"/>
    <mergeCell ref="BE125:BL125"/>
    <mergeCell ref="BN125:BT125"/>
    <mergeCell ref="BU125:CB125"/>
    <mergeCell ref="CC125:CJ125"/>
    <mergeCell ref="CL125:CR125"/>
    <mergeCell ref="CS125:CZ125"/>
    <mergeCell ref="CL122:CR122"/>
    <mergeCell ref="CS122:CZ122"/>
    <mergeCell ref="DA122:DH122"/>
    <mergeCell ref="AP124:AV124"/>
    <mergeCell ref="AW124:BD124"/>
    <mergeCell ref="BE124:BL124"/>
    <mergeCell ref="BN124:BT124"/>
    <mergeCell ref="BU124:CB124"/>
    <mergeCell ref="CC124:CJ124"/>
    <mergeCell ref="CL124:CR124"/>
    <mergeCell ref="AP122:AV122"/>
    <mergeCell ref="AW122:BD122"/>
    <mergeCell ref="BE122:BL122"/>
    <mergeCell ref="BN122:BT122"/>
    <mergeCell ref="BU122:CB122"/>
    <mergeCell ref="CC122:CJ122"/>
    <mergeCell ref="CL120:CR120"/>
    <mergeCell ref="CS120:CZ120"/>
    <mergeCell ref="DA120:DH120"/>
    <mergeCell ref="BE121:BL121"/>
    <mergeCell ref="CC121:CJ121"/>
    <mergeCell ref="DA121:DH121"/>
    <mergeCell ref="AP120:AV120"/>
    <mergeCell ref="AW120:BD120"/>
    <mergeCell ref="BE120:BL120"/>
    <mergeCell ref="BN120:BT120"/>
    <mergeCell ref="BU120:CB120"/>
    <mergeCell ref="CC120:CJ120"/>
    <mergeCell ref="DA118:DH118"/>
    <mergeCell ref="AP119:AV119"/>
    <mergeCell ref="AW119:BD119"/>
    <mergeCell ref="BE119:BL119"/>
    <mergeCell ref="BN119:BT119"/>
    <mergeCell ref="BU119:CB119"/>
    <mergeCell ref="CC119:CJ119"/>
    <mergeCell ref="CL119:CR119"/>
    <mergeCell ref="CS119:CZ119"/>
    <mergeCell ref="DA119:DH119"/>
    <mergeCell ref="CS117:CY117"/>
    <mergeCell ref="DA117:DH117"/>
    <mergeCell ref="AP118:AV118"/>
    <mergeCell ref="AW118:BD118"/>
    <mergeCell ref="BE118:BL118"/>
    <mergeCell ref="BN118:BT118"/>
    <mergeCell ref="BU118:CB118"/>
    <mergeCell ref="CC118:CJ118"/>
    <mergeCell ref="CL118:CR118"/>
    <mergeCell ref="CS118:CZ118"/>
    <mergeCell ref="CL114:CR114"/>
    <mergeCell ref="CS114:CZ114"/>
    <mergeCell ref="DA114:DH114"/>
    <mergeCell ref="AP117:AV117"/>
    <mergeCell ref="AW117:BC117"/>
    <mergeCell ref="BE117:BL117"/>
    <mergeCell ref="BN117:BT117"/>
    <mergeCell ref="BU117:CA117"/>
    <mergeCell ref="CC117:CJ117"/>
    <mergeCell ref="CL117:CR117"/>
    <mergeCell ref="AP114:AV114"/>
    <mergeCell ref="AW114:BD114"/>
    <mergeCell ref="BE114:BL114"/>
    <mergeCell ref="BN114:BT114"/>
    <mergeCell ref="BU114:CB114"/>
    <mergeCell ref="CC114:CJ114"/>
    <mergeCell ref="DA112:DH112"/>
    <mergeCell ref="AP113:AV113"/>
    <mergeCell ref="AW113:BD113"/>
    <mergeCell ref="BE113:BL113"/>
    <mergeCell ref="BN113:BT113"/>
    <mergeCell ref="BU113:CB113"/>
    <mergeCell ref="CC113:CJ113"/>
    <mergeCell ref="CL113:CR113"/>
    <mergeCell ref="CS113:CZ113"/>
    <mergeCell ref="DA113:DH113"/>
    <mergeCell ref="CS111:CZ111"/>
    <mergeCell ref="DA111:DH111"/>
    <mergeCell ref="AP112:AV112"/>
    <mergeCell ref="AW112:BD112"/>
    <mergeCell ref="BE112:BL112"/>
    <mergeCell ref="BN112:BT112"/>
    <mergeCell ref="BU112:CB112"/>
    <mergeCell ref="CC112:CJ112"/>
    <mergeCell ref="CL112:CR112"/>
    <mergeCell ref="CS112:CZ112"/>
    <mergeCell ref="CL109:CR109"/>
    <mergeCell ref="CS109:CZ109"/>
    <mergeCell ref="DA109:DH109"/>
    <mergeCell ref="AP111:AV111"/>
    <mergeCell ref="AW111:BD111"/>
    <mergeCell ref="BE111:BL111"/>
    <mergeCell ref="BN111:BT111"/>
    <mergeCell ref="BU111:CB111"/>
    <mergeCell ref="CC111:CJ111"/>
    <mergeCell ref="CL111:CR111"/>
    <mergeCell ref="DA107:DH107"/>
    <mergeCell ref="BE108:BL108"/>
    <mergeCell ref="CC108:CJ108"/>
    <mergeCell ref="DA108:DH108"/>
    <mergeCell ref="AP109:AV109"/>
    <mergeCell ref="AW109:BD109"/>
    <mergeCell ref="BE109:BL109"/>
    <mergeCell ref="BN109:BT109"/>
    <mergeCell ref="BU109:CB109"/>
    <mergeCell ref="CC109:CJ109"/>
    <mergeCell ref="CS106:CZ106"/>
    <mergeCell ref="DA106:DH106"/>
    <mergeCell ref="AP107:AV107"/>
    <mergeCell ref="AW107:BD107"/>
    <mergeCell ref="BE107:BL107"/>
    <mergeCell ref="BN107:BT107"/>
    <mergeCell ref="BU107:CB107"/>
    <mergeCell ref="CC107:CJ107"/>
    <mergeCell ref="CL107:CR107"/>
    <mergeCell ref="CS107:CZ107"/>
    <mergeCell ref="CL105:CR105"/>
    <mergeCell ref="CS105:CZ105"/>
    <mergeCell ref="DA105:DH105"/>
    <mergeCell ref="AP106:AV106"/>
    <mergeCell ref="AW106:BD106"/>
    <mergeCell ref="BE106:BL106"/>
    <mergeCell ref="BN106:BT106"/>
    <mergeCell ref="BU106:CB106"/>
    <mergeCell ref="CC106:CJ106"/>
    <mergeCell ref="CL106:CR106"/>
    <mergeCell ref="AP105:AV105"/>
    <mergeCell ref="AW105:BD105"/>
    <mergeCell ref="BE105:BL105"/>
    <mergeCell ref="BN105:BT105"/>
    <mergeCell ref="BU105:CB105"/>
    <mergeCell ref="CC105:CJ105"/>
    <mergeCell ref="B101:DH101"/>
    <mergeCell ref="AP104:AV104"/>
    <mergeCell ref="AW104:BC104"/>
    <mergeCell ref="BE104:BL104"/>
    <mergeCell ref="BN104:BT104"/>
    <mergeCell ref="BU104:CA104"/>
    <mergeCell ref="CC104:CJ104"/>
    <mergeCell ref="CL104:CR104"/>
    <mergeCell ref="CS104:CY104"/>
    <mergeCell ref="DA104:DH104"/>
    <mergeCell ref="DK98:DQ98"/>
    <mergeCell ref="AZ99:BF99"/>
    <mergeCell ref="BR99:BX99"/>
    <mergeCell ref="CJ99:CP99"/>
    <mergeCell ref="DB99:DH99"/>
    <mergeCell ref="DK99:DQ99"/>
    <mergeCell ref="BZ98:CB98"/>
    <mergeCell ref="CC98:CI98"/>
    <mergeCell ref="CJ98:CP98"/>
    <mergeCell ref="CR98:CT98"/>
    <mergeCell ref="CU98:DA98"/>
    <mergeCell ref="DB98:DH98"/>
    <mergeCell ref="AP98:AR98"/>
    <mergeCell ref="AS98:AX98"/>
    <mergeCell ref="AZ98:BF98"/>
    <mergeCell ref="BH98:BJ98"/>
    <mergeCell ref="BK98:BP98"/>
    <mergeCell ref="BR98:BX98"/>
    <mergeCell ref="DK96:DQ96"/>
    <mergeCell ref="AZ97:BF97"/>
    <mergeCell ref="BR97:BX97"/>
    <mergeCell ref="CJ97:CP97"/>
    <mergeCell ref="DB97:DH97"/>
    <mergeCell ref="DK97:DQ97"/>
    <mergeCell ref="AZ95:BF95"/>
    <mergeCell ref="BR95:BX95"/>
    <mergeCell ref="CJ95:CP95"/>
    <mergeCell ref="DB95:DH95"/>
    <mergeCell ref="AZ96:BF96"/>
    <mergeCell ref="BR96:BX96"/>
    <mergeCell ref="CJ96:CP96"/>
    <mergeCell ref="DB96:DH96"/>
    <mergeCell ref="BZ94:CB94"/>
    <mergeCell ref="CC94:CI94"/>
    <mergeCell ref="CJ94:CP94"/>
    <mergeCell ref="CR94:CT94"/>
    <mergeCell ref="CU94:DA94"/>
    <mergeCell ref="DB94:DH94"/>
    <mergeCell ref="AP94:AR94"/>
    <mergeCell ref="AS94:AY94"/>
    <mergeCell ref="AZ94:BF94"/>
    <mergeCell ref="BH94:BJ94"/>
    <mergeCell ref="BK94:BQ94"/>
    <mergeCell ref="BR94:BX94"/>
    <mergeCell ref="AZ91:BF91"/>
    <mergeCell ref="BR91:BX91"/>
    <mergeCell ref="CJ91:CP91"/>
    <mergeCell ref="DB91:DH91"/>
    <mergeCell ref="DK91:DQ91"/>
    <mergeCell ref="AZ92:BF92"/>
    <mergeCell ref="BR92:BX92"/>
    <mergeCell ref="CJ92:CP92"/>
    <mergeCell ref="DB92:DH92"/>
    <mergeCell ref="DK92:DQ92"/>
    <mergeCell ref="CR89:CT89"/>
    <mergeCell ref="CU89:DA89"/>
    <mergeCell ref="DB89:DH89"/>
    <mergeCell ref="DK89:DQ89"/>
    <mergeCell ref="AZ90:BF90"/>
    <mergeCell ref="BR90:BX90"/>
    <mergeCell ref="CJ90:CP90"/>
    <mergeCell ref="DB90:DH90"/>
    <mergeCell ref="DK90:DQ90"/>
    <mergeCell ref="DK88:DQ88"/>
    <mergeCell ref="AP89:AR89"/>
    <mergeCell ref="AS89:AY89"/>
    <mergeCell ref="AZ89:BF89"/>
    <mergeCell ref="BH89:BJ89"/>
    <mergeCell ref="BK89:BQ89"/>
    <mergeCell ref="BR89:BX89"/>
    <mergeCell ref="BZ89:CB89"/>
    <mergeCell ref="CC89:CI89"/>
    <mergeCell ref="CJ89:CP89"/>
    <mergeCell ref="BZ88:CB88"/>
    <mergeCell ref="CC88:CI88"/>
    <mergeCell ref="CJ88:CP88"/>
    <mergeCell ref="CR88:CT88"/>
    <mergeCell ref="CU88:DA88"/>
    <mergeCell ref="DB88:DH88"/>
    <mergeCell ref="AP88:AR88"/>
    <mergeCell ref="AS88:AY88"/>
    <mergeCell ref="AZ88:BF88"/>
    <mergeCell ref="BH88:BJ88"/>
    <mergeCell ref="BK88:BQ88"/>
    <mergeCell ref="BR88:BX88"/>
    <mergeCell ref="CC87:CI87"/>
    <mergeCell ref="CJ87:CP87"/>
    <mergeCell ref="CR87:CT87"/>
    <mergeCell ref="CU87:DA87"/>
    <mergeCell ref="DB87:DH87"/>
    <mergeCell ref="DK87:DQ87"/>
    <mergeCell ref="CU86:DA86"/>
    <mergeCell ref="DB86:DH86"/>
    <mergeCell ref="DK86:DQ86"/>
    <mergeCell ref="AP87:AR87"/>
    <mergeCell ref="AS87:AY87"/>
    <mergeCell ref="AZ87:BF87"/>
    <mergeCell ref="BH87:BJ87"/>
    <mergeCell ref="BK87:BQ87"/>
    <mergeCell ref="BR87:BX87"/>
    <mergeCell ref="BZ87:CB87"/>
    <mergeCell ref="AS86:AY86"/>
    <mergeCell ref="AZ86:BF86"/>
    <mergeCell ref="BK86:BQ86"/>
    <mergeCell ref="BR86:BX86"/>
    <mergeCell ref="CC86:CI86"/>
    <mergeCell ref="CJ86:CP86"/>
    <mergeCell ref="DB83:DH83"/>
    <mergeCell ref="DK83:DQ83"/>
    <mergeCell ref="AZ84:BF84"/>
    <mergeCell ref="BR84:BX84"/>
    <mergeCell ref="CJ84:CP84"/>
    <mergeCell ref="DB84:DH84"/>
    <mergeCell ref="DK84:DQ84"/>
    <mergeCell ref="BR83:BX83"/>
    <mergeCell ref="BZ83:CB83"/>
    <mergeCell ref="CC83:CI83"/>
    <mergeCell ref="CJ83:CP83"/>
    <mergeCell ref="CR83:CT83"/>
    <mergeCell ref="CU83:DA83"/>
    <mergeCell ref="AZ82:BF82"/>
    <mergeCell ref="BR82:BX82"/>
    <mergeCell ref="CJ82:CP82"/>
    <mergeCell ref="DB82:DH82"/>
    <mergeCell ref="DK82:DQ82"/>
    <mergeCell ref="AP83:AR83"/>
    <mergeCell ref="AS83:AY83"/>
    <mergeCell ref="AZ83:BF83"/>
    <mergeCell ref="BH83:BJ83"/>
    <mergeCell ref="BK83:BQ83"/>
    <mergeCell ref="DK80:DQ80"/>
    <mergeCell ref="AZ81:BF81"/>
    <mergeCell ref="BR81:BX81"/>
    <mergeCell ref="CJ81:CP81"/>
    <mergeCell ref="DB81:DH81"/>
    <mergeCell ref="DK81:DQ81"/>
    <mergeCell ref="AZ79:BF79"/>
    <mergeCell ref="BR79:BX79"/>
    <mergeCell ref="CJ79:CP79"/>
    <mergeCell ref="DB79:DH79"/>
    <mergeCell ref="AZ80:BF80"/>
    <mergeCell ref="BR80:BX80"/>
    <mergeCell ref="CJ80:CP80"/>
    <mergeCell ref="DB80:DH80"/>
    <mergeCell ref="BZ78:CB78"/>
    <mergeCell ref="CC78:CI78"/>
    <mergeCell ref="CJ78:CP78"/>
    <mergeCell ref="CR78:CT78"/>
    <mergeCell ref="CU78:DA78"/>
    <mergeCell ref="DB78:DH78"/>
    <mergeCell ref="AP78:AR78"/>
    <mergeCell ref="AS78:AY78"/>
    <mergeCell ref="AZ78:BF78"/>
    <mergeCell ref="BH78:BJ78"/>
    <mergeCell ref="BK78:BQ78"/>
    <mergeCell ref="BR78:BX78"/>
    <mergeCell ref="AZ75:BF75"/>
    <mergeCell ref="BR75:BX75"/>
    <mergeCell ref="CJ75:CP75"/>
    <mergeCell ref="DB75:DH75"/>
    <mergeCell ref="DK75:DQ75"/>
    <mergeCell ref="AZ76:BF76"/>
    <mergeCell ref="BR76:BX76"/>
    <mergeCell ref="CJ76:CP76"/>
    <mergeCell ref="DB76:DH76"/>
    <mergeCell ref="DK76:DQ76"/>
    <mergeCell ref="CR73:CT73"/>
    <mergeCell ref="CU73:DA73"/>
    <mergeCell ref="DB73:DH73"/>
    <mergeCell ref="DK73:DQ73"/>
    <mergeCell ref="AZ74:BF74"/>
    <mergeCell ref="BR74:BX74"/>
    <mergeCell ref="CJ74:CP74"/>
    <mergeCell ref="DB74:DH74"/>
    <mergeCell ref="DK74:DQ74"/>
    <mergeCell ref="DK72:DQ72"/>
    <mergeCell ref="AP73:AR73"/>
    <mergeCell ref="AS73:AY73"/>
    <mergeCell ref="AZ73:BF73"/>
    <mergeCell ref="BH73:BJ73"/>
    <mergeCell ref="BK73:BQ73"/>
    <mergeCell ref="BR73:BX73"/>
    <mergeCell ref="BZ73:CB73"/>
    <mergeCell ref="CC73:CI73"/>
    <mergeCell ref="CJ73:CP73"/>
    <mergeCell ref="BZ72:CB72"/>
    <mergeCell ref="CC72:CI72"/>
    <mergeCell ref="CJ72:CP72"/>
    <mergeCell ref="CR72:CT72"/>
    <mergeCell ref="CU72:DA72"/>
    <mergeCell ref="DB72:DH72"/>
    <mergeCell ref="CR71:CT71"/>
    <mergeCell ref="CU71:DA71"/>
    <mergeCell ref="DB71:DH71"/>
    <mergeCell ref="DK71:DQ71"/>
    <mergeCell ref="AP72:AR72"/>
    <mergeCell ref="AS72:AY72"/>
    <mergeCell ref="AZ72:BF72"/>
    <mergeCell ref="BH72:BJ72"/>
    <mergeCell ref="BK72:BQ72"/>
    <mergeCell ref="BR72:BX72"/>
    <mergeCell ref="DK70:DQ70"/>
    <mergeCell ref="AP71:AR71"/>
    <mergeCell ref="AS71:AY71"/>
    <mergeCell ref="AZ71:BF71"/>
    <mergeCell ref="BH71:BJ71"/>
    <mergeCell ref="BK71:BQ71"/>
    <mergeCell ref="BR71:BX71"/>
    <mergeCell ref="BZ71:CB71"/>
    <mergeCell ref="CC71:CI71"/>
    <mergeCell ref="CJ71:CP71"/>
    <mergeCell ref="BZ70:CB70"/>
    <mergeCell ref="CC70:CI70"/>
    <mergeCell ref="CJ70:CP70"/>
    <mergeCell ref="CR70:CT70"/>
    <mergeCell ref="CU70:DA70"/>
    <mergeCell ref="DB70:DH70"/>
    <mergeCell ref="CR69:CT69"/>
    <mergeCell ref="CU69:DA69"/>
    <mergeCell ref="DB69:DH69"/>
    <mergeCell ref="DK69:DQ69"/>
    <mergeCell ref="AP70:AR70"/>
    <mergeCell ref="AS70:AY70"/>
    <mergeCell ref="AZ70:BF70"/>
    <mergeCell ref="BH70:BJ70"/>
    <mergeCell ref="BK70:BQ70"/>
    <mergeCell ref="BR70:BX70"/>
    <mergeCell ref="DK68:DQ68"/>
    <mergeCell ref="AP69:AR69"/>
    <mergeCell ref="AS69:AY69"/>
    <mergeCell ref="AZ69:BF69"/>
    <mergeCell ref="BH69:BJ69"/>
    <mergeCell ref="BK69:BQ69"/>
    <mergeCell ref="BR69:BX69"/>
    <mergeCell ref="BZ69:CB69"/>
    <mergeCell ref="CC69:CI69"/>
    <mergeCell ref="CJ69:CP69"/>
    <mergeCell ref="BZ68:CB68"/>
    <mergeCell ref="CC68:CI68"/>
    <mergeCell ref="CJ68:CP68"/>
    <mergeCell ref="CR68:CT68"/>
    <mergeCell ref="CU68:DA68"/>
    <mergeCell ref="DB68:DH68"/>
    <mergeCell ref="CR67:CT67"/>
    <mergeCell ref="CU67:DA67"/>
    <mergeCell ref="DB67:DH67"/>
    <mergeCell ref="DK67:DQ67"/>
    <mergeCell ref="AP68:AR68"/>
    <mergeCell ref="AS68:AY68"/>
    <mergeCell ref="AZ68:BF68"/>
    <mergeCell ref="BH68:BJ68"/>
    <mergeCell ref="BK68:BQ68"/>
    <mergeCell ref="BR68:BX68"/>
    <mergeCell ref="DK66:DQ66"/>
    <mergeCell ref="AP67:AR67"/>
    <mergeCell ref="AS67:AY67"/>
    <mergeCell ref="AZ67:BF67"/>
    <mergeCell ref="BH67:BJ67"/>
    <mergeCell ref="BK67:BQ67"/>
    <mergeCell ref="BR67:BX67"/>
    <mergeCell ref="BZ67:CB67"/>
    <mergeCell ref="CC67:CI67"/>
    <mergeCell ref="CJ67:CP67"/>
    <mergeCell ref="BZ66:CB66"/>
    <mergeCell ref="CC66:CI66"/>
    <mergeCell ref="CJ66:CP66"/>
    <mergeCell ref="CR66:CT66"/>
    <mergeCell ref="CU66:DA66"/>
    <mergeCell ref="DB66:DH66"/>
    <mergeCell ref="AP66:AR66"/>
    <mergeCell ref="AS66:AY66"/>
    <mergeCell ref="AZ66:BF66"/>
    <mergeCell ref="BH66:BJ66"/>
    <mergeCell ref="BK66:BQ66"/>
    <mergeCell ref="BR66:BX66"/>
    <mergeCell ref="CC65:CI65"/>
    <mergeCell ref="CJ65:CP65"/>
    <mergeCell ref="CR65:CT65"/>
    <mergeCell ref="CU65:DA65"/>
    <mergeCell ref="DB65:DH65"/>
    <mergeCell ref="DK65:DQ65"/>
    <mergeCell ref="CU64:DA64"/>
    <mergeCell ref="DB64:DH64"/>
    <mergeCell ref="DK64:DQ64"/>
    <mergeCell ref="AP65:AR65"/>
    <mergeCell ref="AS65:AY65"/>
    <mergeCell ref="AZ65:BF65"/>
    <mergeCell ref="BH65:BJ65"/>
    <mergeCell ref="BK65:BQ65"/>
    <mergeCell ref="BR65:BX65"/>
    <mergeCell ref="BZ65:CB65"/>
    <mergeCell ref="B46:DQ46"/>
    <mergeCell ref="T50:T52"/>
    <mergeCell ref="B57:DQ57"/>
    <mergeCell ref="B58:DQ58"/>
    <mergeCell ref="AS64:AY64"/>
    <mergeCell ref="AZ64:BF64"/>
    <mergeCell ref="BK64:BQ64"/>
    <mergeCell ref="BR64:BX64"/>
    <mergeCell ref="CC64:CI64"/>
    <mergeCell ref="CJ64:CP64"/>
    <mergeCell ref="CJ19:CS19"/>
    <mergeCell ref="B22:K23"/>
    <mergeCell ref="L22:AC23"/>
    <mergeCell ref="CJ22:CS22"/>
    <mergeCell ref="CJ25:CS25"/>
    <mergeCell ref="CJ28:CS28"/>
    <mergeCell ref="CN10:CO10"/>
    <mergeCell ref="DV10:DY10"/>
    <mergeCell ref="B12:DZ12"/>
    <mergeCell ref="B13:Q14"/>
    <mergeCell ref="CJ13:CS13"/>
    <mergeCell ref="B15:I16"/>
    <mergeCell ref="L15:AC16"/>
    <mergeCell ref="CJ16:CS16"/>
    <mergeCell ref="CL8:CP8"/>
    <mergeCell ref="DL8:DY8"/>
    <mergeCell ref="B9:O9"/>
    <mergeCell ref="AD9:AJ9"/>
    <mergeCell ref="AK9:AQ9"/>
    <mergeCell ref="AR9:AX9"/>
    <mergeCell ref="AY9:BE9"/>
    <mergeCell ref="CL9:CP9"/>
    <mergeCell ref="DL9:DY9"/>
    <mergeCell ref="B8:Q8"/>
    <mergeCell ref="AD8:AJ8"/>
    <mergeCell ref="AK8:AQ8"/>
    <mergeCell ref="AR8:AX8"/>
    <mergeCell ref="AY8:BE8"/>
    <mergeCell ref="CA8:CJ8"/>
    <mergeCell ref="CL6:CP6"/>
    <mergeCell ref="DL6:DY6"/>
    <mergeCell ref="AD7:AJ7"/>
    <mergeCell ref="AK7:AQ7"/>
    <mergeCell ref="AR7:AX7"/>
    <mergeCell ref="AY7:BE7"/>
    <mergeCell ref="BN7:BY7"/>
    <mergeCell ref="CL7:CP7"/>
    <mergeCell ref="DL7:DY7"/>
    <mergeCell ref="AD6:AJ6"/>
    <mergeCell ref="AK6:AQ6"/>
    <mergeCell ref="AR6:AX6"/>
    <mergeCell ref="AY6:BE6"/>
    <mergeCell ref="BN6:BY6"/>
    <mergeCell ref="CA6:CJ6"/>
    <mergeCell ref="CL4:CP4"/>
    <mergeCell ref="DL4:DY4"/>
    <mergeCell ref="B5:O5"/>
    <mergeCell ref="AD5:AJ5"/>
    <mergeCell ref="AK5:AQ5"/>
    <mergeCell ref="AR5:AX5"/>
    <mergeCell ref="AY5:BE5"/>
    <mergeCell ref="CL5:CP5"/>
    <mergeCell ref="DL5:DY5"/>
    <mergeCell ref="BN3:BY5"/>
    <mergeCell ref="B4:Q4"/>
    <mergeCell ref="AD4:AJ4"/>
    <mergeCell ref="AK4:AQ4"/>
    <mergeCell ref="AR4:AX4"/>
    <mergeCell ref="AY4:BE4"/>
  </mergeCells>
  <dataValidations count="8">
    <dataValidation type="list" allowBlank="1" showInputMessage="1" showErrorMessage="1" sqref="B4:Q4" xr:uid="{D297A18C-8612-4ECB-B339-EB55E0E22000}">
      <formula1>$C$196:$C$203</formula1>
    </dataValidation>
    <dataValidation type="decimal" allowBlank="1" showInputMessage="1" showErrorMessage="1" errorTitle="Hiba!" error="A beírt értéknek 0-100% között kell lennie." sqref="CL4:CL9" xr:uid="{187A5766-DA71-4F5C-B57C-DEF6BAF86C83}">
      <formula1>0</formula1>
      <formula2>1</formula2>
    </dataValidation>
    <dataValidation type="list" allowBlank="1" showInputMessage="1" showErrorMessage="1" sqref="DL4:DL8" xr:uid="{AE5BCF68-FEC3-46F3-8377-3D01958B19B0}">
      <formula1>$AD$208:$AD$210</formula1>
    </dataValidation>
    <dataValidation type="list" allowBlank="1" showInputMessage="1" showErrorMessage="1" sqref="B8" xr:uid="{98D6F7AC-1792-497D-B7E9-A86E0EBC7F10}">
      <formula1>$C$215:$C$216</formula1>
    </dataValidation>
    <dataValidation type="list" allowBlank="1" showInputMessage="1" showErrorMessage="1" sqref="BN6" xr:uid="{90AC1321-94A1-492F-8E01-DBC83D475065}">
      <formula1>$AM$196:$AM$197</formula1>
    </dataValidation>
    <dataValidation type="whole" allowBlank="1" showInputMessage="1" showErrorMessage="1" errorTitle="Hiba!" error="Egész számot adj meg!" sqref="AD6:AD8 AK6:AK8 AR6:AR8 AY6:AY8" xr:uid="{7BB2F325-77FD-4F8E-BC05-3F536475A058}">
      <formula1>0</formula1>
      <formula2>1000000</formula2>
    </dataValidation>
    <dataValidation type="decimal" allowBlank="1" showInputMessage="1" showErrorMessage="1" errorTitle="Hiba!" error="Az értéknek 0-100% között kell lennie." sqref="R50" xr:uid="{38669BCE-89BA-4E84-87EC-D2CABF1F46B8}">
      <formula1>0</formula1>
      <formula2>1</formula2>
    </dataValidation>
    <dataValidation type="list" allowBlank="1" showInputMessage="1" showErrorMessage="1" sqref="DL9:DY9" xr:uid="{D07EA8F9-186C-4CE8-A254-B1ECB021593B}">
      <formula1>$AD$208:$AD$211</formula1>
    </dataValidation>
  </dataValidations>
  <pageMargins left="0.51181102362204722" right="0.51181102362204722" top="0.35433070866141736" bottom="0.35433070866141736" header="0.31496062992125984" footer="0.31496062992125984"/>
  <pageSetup paperSize="9" scale="84" fitToHeight="0" orientation="landscape" horizontalDpi="4294967295" verticalDpi="4294967295" r:id="rId1"/>
  <rowBreaks count="2" manualBreakCount="2">
    <brk id="31" max="121" man="1"/>
    <brk id="60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37E73-B9F1-44CF-919D-79003AB2D966}">
  <sheetPr>
    <pageSetUpPr fitToPage="1"/>
  </sheetPr>
  <dimension ref="A1:EF78"/>
  <sheetViews>
    <sheetView showGridLines="0" zoomScaleNormal="100" zoomScaleSheetLayoutView="100" workbookViewId="0">
      <selection activeCell="AM5" sqref="AM5:AX5"/>
    </sheetView>
  </sheetViews>
  <sheetFormatPr defaultRowHeight="11.25"/>
  <cols>
    <col min="1" max="126" width="1.6640625" style="46" customWidth="1"/>
    <col min="127" max="127" width="13.33203125" style="46" customWidth="1"/>
    <col min="128" max="128" width="1.6640625" style="46" customWidth="1"/>
    <col min="129" max="129" width="7.5" style="46" customWidth="1"/>
    <col min="130" max="132" width="13.33203125" style="46" customWidth="1"/>
    <col min="133" max="133" width="12.6640625" style="46" bestFit="1" customWidth="1"/>
    <col min="134" max="134" width="1.6640625" style="46" customWidth="1"/>
    <col min="135" max="135" width="12.6640625" style="46" bestFit="1" customWidth="1"/>
    <col min="136" max="16384" width="9.33203125" style="46"/>
  </cols>
  <sheetData>
    <row r="1" spans="1:135" ht="22.5" customHeight="1">
      <c r="A1" s="396"/>
      <c r="B1" s="2" t="s">
        <v>0</v>
      </c>
      <c r="C1" s="5"/>
      <c r="D1" s="5"/>
      <c r="E1" s="5"/>
      <c r="F1" s="5"/>
      <c r="G1" s="5"/>
      <c r="H1" s="5"/>
      <c r="I1" s="5"/>
      <c r="J1" s="5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97"/>
      <c r="CU1" s="397"/>
      <c r="CV1" s="397"/>
      <c r="CW1" s="397"/>
      <c r="CX1" s="397"/>
      <c r="CY1" s="397"/>
      <c r="CZ1" s="397"/>
      <c r="DA1" s="397"/>
      <c r="DB1" s="397"/>
      <c r="DC1" s="397"/>
      <c r="DD1" s="397"/>
      <c r="DE1" s="397"/>
      <c r="DF1" s="397"/>
      <c r="DG1" s="397"/>
      <c r="DH1" s="397"/>
      <c r="DI1" s="397"/>
      <c r="DJ1" s="397"/>
      <c r="DK1" s="397"/>
      <c r="DL1" s="398" t="s">
        <v>121</v>
      </c>
      <c r="DO1" s="399"/>
      <c r="DP1" s="399"/>
      <c r="DQ1" s="399"/>
      <c r="DS1" s="400"/>
    </row>
    <row r="2" spans="1:135" s="9" customFormat="1" ht="12.75">
      <c r="DL2" s="401" t="s">
        <v>122</v>
      </c>
      <c r="DN2" s="402"/>
      <c r="DO2" s="402"/>
      <c r="DP2" s="402"/>
      <c r="DQ2" s="402"/>
      <c r="DS2" s="403"/>
      <c r="EB2" s="404"/>
    </row>
    <row r="3" spans="1:135" s="9" customFormat="1" ht="12.75">
      <c r="DN3" s="402"/>
      <c r="DO3" s="402"/>
      <c r="DP3" s="402"/>
      <c r="DQ3" s="402"/>
      <c r="DS3" s="403"/>
      <c r="EB3" s="404"/>
    </row>
    <row r="4" spans="1:135" s="9" customFormat="1" ht="23.25" customHeight="1">
      <c r="A4" s="405"/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405"/>
      <c r="AL4" s="405"/>
      <c r="AM4" s="405"/>
      <c r="AN4" s="405"/>
      <c r="AO4" s="405"/>
      <c r="AP4" s="405"/>
      <c r="AQ4" s="405"/>
      <c r="AR4" s="405"/>
      <c r="AS4" s="405"/>
      <c r="AT4" s="405"/>
      <c r="AU4" s="405"/>
      <c r="AV4" s="405"/>
      <c r="AW4" s="405"/>
      <c r="AX4" s="405"/>
      <c r="AY4" s="405"/>
      <c r="AZ4" s="405"/>
      <c r="BA4" s="405"/>
      <c r="BB4" s="405"/>
      <c r="BC4" s="405"/>
      <c r="BD4" s="405"/>
      <c r="BE4" s="405"/>
      <c r="BF4" s="405"/>
      <c r="BG4" s="405"/>
      <c r="BH4" s="405"/>
      <c r="BI4" s="405"/>
      <c r="BJ4" s="405"/>
      <c r="BK4" s="405"/>
      <c r="BL4" s="405"/>
      <c r="BM4" s="405"/>
      <c r="BN4" s="405"/>
      <c r="BO4" s="405"/>
      <c r="BP4" s="405"/>
      <c r="BQ4" s="405"/>
      <c r="BR4" s="405"/>
      <c r="BS4" s="405"/>
      <c r="BT4" s="405"/>
      <c r="BU4" s="405"/>
      <c r="BV4" s="405"/>
      <c r="BW4" s="405"/>
      <c r="BX4" s="405"/>
      <c r="BY4" s="405"/>
      <c r="BZ4" s="405"/>
      <c r="CA4" s="405"/>
      <c r="CB4" s="405"/>
      <c r="CC4" s="405"/>
      <c r="CD4" s="405"/>
      <c r="CE4" s="405"/>
      <c r="CF4" s="405"/>
      <c r="CG4" s="405"/>
      <c r="CH4" s="405"/>
      <c r="CI4" s="405"/>
      <c r="CJ4" s="405"/>
      <c r="CK4" s="405"/>
      <c r="CL4" s="405"/>
      <c r="CM4" s="405"/>
      <c r="CN4" s="405"/>
      <c r="CO4" s="406"/>
      <c r="CP4" s="407" t="str">
        <f>IF(AM5="","","Válassz, megbízott partner részére")</f>
        <v/>
      </c>
      <c r="CQ4" s="405"/>
      <c r="CR4" s="405"/>
      <c r="CS4" s="405"/>
      <c r="CT4" s="405"/>
      <c r="CU4" s="405"/>
      <c r="CV4" s="405"/>
      <c r="CW4" s="405"/>
      <c r="CX4" s="405"/>
      <c r="CY4" s="405"/>
      <c r="CZ4" s="405"/>
      <c r="DA4" s="405"/>
      <c r="DB4" s="405"/>
      <c r="DC4" s="405"/>
      <c r="DD4" s="405"/>
      <c r="DE4" s="405"/>
      <c r="DF4" s="405"/>
      <c r="DG4" s="405"/>
      <c r="DH4" s="405"/>
      <c r="DI4" s="405"/>
      <c r="DJ4" s="405"/>
      <c r="DK4" s="405"/>
      <c r="DL4" s="405"/>
    </row>
    <row r="5" spans="1:135" s="24" customFormat="1" ht="23.25">
      <c r="A5" s="408"/>
      <c r="B5" s="409" t="s">
        <v>123</v>
      </c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1"/>
      <c r="AN5" s="412"/>
      <c r="AO5" s="412"/>
      <c r="AP5" s="412"/>
      <c r="AQ5" s="412"/>
      <c r="AR5" s="412"/>
      <c r="AS5" s="412"/>
      <c r="AT5" s="412"/>
      <c r="AU5" s="412"/>
      <c r="AV5" s="412"/>
      <c r="AW5" s="412"/>
      <c r="AX5" s="413"/>
      <c r="AY5" s="408"/>
      <c r="AZ5" s="408"/>
      <c r="BA5" s="408"/>
      <c r="BB5" s="408"/>
      <c r="BC5" s="408"/>
      <c r="BD5" s="408"/>
      <c r="BE5" s="408"/>
      <c r="BF5" s="408"/>
      <c r="BG5" s="408"/>
      <c r="BH5" s="408"/>
      <c r="BI5" s="408"/>
      <c r="BJ5" s="408"/>
      <c r="BK5" s="408"/>
      <c r="BL5" s="408"/>
      <c r="BM5" s="408"/>
      <c r="BN5" s="408"/>
      <c r="BO5" s="408"/>
      <c r="BP5" s="408"/>
      <c r="BQ5" s="408"/>
      <c r="BR5" s="408"/>
      <c r="BS5" s="408"/>
      <c r="BT5" s="408"/>
      <c r="BU5" s="408"/>
      <c r="BV5" s="408"/>
      <c r="BW5" s="408"/>
      <c r="BX5" s="408"/>
      <c r="BY5" s="408"/>
      <c r="BZ5" s="408"/>
      <c r="CA5" s="408"/>
      <c r="CB5" s="405"/>
      <c r="CC5" s="408"/>
      <c r="CD5" s="408"/>
      <c r="CE5" s="408"/>
      <c r="CF5" s="408"/>
      <c r="CG5" s="408"/>
      <c r="CH5" s="408"/>
      <c r="CI5" s="408"/>
      <c r="CJ5" s="408"/>
      <c r="CK5" s="408"/>
      <c r="CL5" s="408"/>
      <c r="CM5" s="408"/>
      <c r="CN5" s="408"/>
      <c r="CO5" s="414"/>
      <c r="CP5" s="415" t="str">
        <f>IF(AM5="","","milyen adózói jogállás szerint történik a kifizetés:")</f>
        <v/>
      </c>
      <c r="CQ5" s="410"/>
      <c r="CR5" s="416"/>
      <c r="CS5" s="417"/>
      <c r="CT5" s="417"/>
      <c r="CU5" s="417"/>
      <c r="CV5" s="417"/>
      <c r="CW5" s="417"/>
      <c r="CX5" s="417"/>
      <c r="CY5" s="417"/>
      <c r="CZ5" s="417"/>
      <c r="DA5" s="417"/>
      <c r="DB5" s="417"/>
      <c r="DC5" s="417"/>
      <c r="DD5" s="417"/>
      <c r="DE5" s="417"/>
      <c r="DF5" s="417"/>
      <c r="DG5" s="417"/>
      <c r="DH5" s="417"/>
      <c r="DI5" s="417"/>
      <c r="DJ5" s="418"/>
      <c r="DK5" s="419" t="str">
        <f>IF(CP5="","",IF(CR5="","ç",""))</f>
        <v/>
      </c>
      <c r="DL5" s="408"/>
      <c r="DU5" s="46"/>
    </row>
    <row r="6" spans="1:135" s="9" customFormat="1" ht="18">
      <c r="A6" s="405"/>
      <c r="B6" s="405"/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20" t="str">
        <f>IF(AM5="","é","")</f>
        <v>é</v>
      </c>
      <c r="AS6" s="420"/>
      <c r="AT6" s="405"/>
      <c r="AU6" s="405"/>
      <c r="AV6" s="405"/>
      <c r="AW6" s="405"/>
      <c r="AX6" s="405"/>
      <c r="AY6" s="405"/>
      <c r="AZ6" s="405"/>
      <c r="BA6" s="405"/>
      <c r="BB6" s="405"/>
      <c r="BC6" s="405"/>
      <c r="BD6" s="405"/>
      <c r="BE6" s="405"/>
      <c r="BF6" s="405"/>
      <c r="BG6" s="405"/>
      <c r="BH6" s="405"/>
      <c r="BI6" s="405"/>
      <c r="BJ6" s="405"/>
      <c r="BK6" s="405"/>
      <c r="BL6" s="405"/>
      <c r="BM6" s="405"/>
      <c r="BN6" s="405"/>
      <c r="BO6" s="405"/>
      <c r="BP6" s="405"/>
      <c r="BQ6" s="405"/>
      <c r="BR6" s="405"/>
      <c r="BS6" s="405"/>
      <c r="BT6" s="405"/>
      <c r="BU6" s="405"/>
      <c r="BV6" s="405"/>
      <c r="BW6" s="405"/>
      <c r="BX6" s="405"/>
      <c r="BY6" s="405"/>
      <c r="BZ6" s="405"/>
      <c r="CA6" s="405"/>
      <c r="CB6" s="405"/>
      <c r="CC6" s="405"/>
      <c r="CD6" s="405"/>
      <c r="CE6" s="405"/>
      <c r="CF6" s="405"/>
      <c r="CG6" s="405"/>
      <c r="CH6" s="405"/>
      <c r="CI6" s="405"/>
      <c r="CJ6" s="405"/>
      <c r="CK6" s="405"/>
      <c r="CL6" s="405"/>
      <c r="CM6" s="405"/>
      <c r="CN6" s="405"/>
      <c r="CO6" s="405"/>
      <c r="CP6" s="405"/>
      <c r="CQ6" s="405"/>
      <c r="CR6" s="405"/>
      <c r="CS6" s="405"/>
      <c r="CT6" s="405"/>
      <c r="CU6" s="405"/>
      <c r="CV6" s="405"/>
      <c r="CW6" s="405"/>
      <c r="CX6" s="405"/>
      <c r="CY6" s="405"/>
      <c r="CZ6" s="405"/>
      <c r="DA6" s="405"/>
      <c r="DB6" s="405"/>
      <c r="DC6" s="405"/>
      <c r="DD6" s="405"/>
      <c r="DE6" s="421" t="str">
        <f>IF(CR5="borítótervező magánszemély","Add meg borítótervező megbízási díj személyes munkavégzésének arányát (mű felhasználási díj feletti rész):","")</f>
        <v/>
      </c>
      <c r="DF6" s="422"/>
      <c r="DG6" s="423"/>
      <c r="DH6" s="423"/>
      <c r="DI6" s="423"/>
      <c r="DJ6" s="424"/>
      <c r="DK6" s="419" t="str">
        <f>IF(DE6="","",IF(DF6="","ç",""))</f>
        <v/>
      </c>
      <c r="DL6" s="405"/>
      <c r="DO6" s="425"/>
      <c r="DP6" s="425"/>
      <c r="DQ6" s="425"/>
      <c r="ED6" s="24"/>
      <c r="EE6" s="24"/>
    </row>
    <row r="7" spans="1:135" s="9" customFormat="1" ht="12" customHeight="1">
      <c r="A7" s="405"/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05"/>
      <c r="Z7" s="405"/>
      <c r="AA7" s="405"/>
      <c r="AB7" s="405"/>
      <c r="AC7" s="405"/>
      <c r="AD7" s="405"/>
      <c r="AE7" s="405"/>
      <c r="AF7" s="405"/>
      <c r="AG7" s="405"/>
      <c r="AH7" s="405"/>
      <c r="AI7" s="405"/>
      <c r="AJ7" s="405"/>
      <c r="AK7" s="405"/>
      <c r="AL7" s="405"/>
      <c r="AM7" s="405"/>
      <c r="AN7" s="405"/>
      <c r="AO7" s="405"/>
      <c r="AP7" s="405"/>
      <c r="AQ7" s="405"/>
      <c r="AR7" s="426"/>
      <c r="AS7" s="426"/>
      <c r="AT7" s="405"/>
      <c r="AU7" s="405"/>
      <c r="AV7" s="405"/>
      <c r="AW7" s="405"/>
      <c r="AX7" s="405"/>
      <c r="AY7" s="405"/>
      <c r="AZ7" s="405"/>
      <c r="BA7" s="405"/>
      <c r="BB7" s="405"/>
      <c r="BC7" s="405"/>
      <c r="BD7" s="405"/>
      <c r="BE7" s="405"/>
      <c r="BF7" s="405"/>
      <c r="BG7" s="405"/>
      <c r="BH7" s="405"/>
      <c r="BI7" s="405"/>
      <c r="BJ7" s="405"/>
      <c r="BK7" s="405"/>
      <c r="BL7" s="405"/>
      <c r="BM7" s="405"/>
      <c r="BN7" s="405"/>
      <c r="BO7" s="405"/>
      <c r="BP7" s="405"/>
      <c r="BQ7" s="405"/>
      <c r="BR7" s="405"/>
      <c r="BS7" s="405"/>
      <c r="BT7" s="405"/>
      <c r="BU7" s="405"/>
      <c r="BV7" s="405"/>
      <c r="BW7" s="405"/>
      <c r="BX7" s="405"/>
      <c r="BY7" s="405"/>
      <c r="BZ7" s="405"/>
      <c r="CA7" s="405"/>
      <c r="CB7" s="405"/>
      <c r="CC7" s="405"/>
      <c r="CD7" s="405"/>
      <c r="CE7" s="405"/>
      <c r="CF7" s="405"/>
      <c r="CG7" s="405"/>
      <c r="CH7" s="405"/>
      <c r="CI7" s="405"/>
      <c r="CJ7" s="405"/>
      <c r="CK7" s="405"/>
      <c r="CL7" s="405"/>
      <c r="CM7" s="405"/>
      <c r="CN7" s="405"/>
      <c r="CO7" s="405"/>
      <c r="CP7" s="405"/>
      <c r="CQ7" s="405"/>
      <c r="CR7" s="405"/>
      <c r="CS7" s="405"/>
      <c r="CT7" s="405"/>
      <c r="CU7" s="405"/>
      <c r="CV7" s="405"/>
      <c r="CW7" s="405"/>
      <c r="CX7" s="405"/>
      <c r="CY7" s="405"/>
      <c r="CZ7" s="405"/>
      <c r="DA7" s="405"/>
      <c r="DB7" s="405"/>
      <c r="DC7" s="405"/>
      <c r="DD7" s="405"/>
      <c r="DE7" s="405"/>
      <c r="DF7" s="405"/>
      <c r="DG7" s="405"/>
      <c r="DH7" s="405"/>
      <c r="DI7" s="405"/>
      <c r="DJ7" s="427" t="str">
        <f>IF(CR5=C76,IF(DF6&lt;0.3,"30% alatti személyes munkavégzés arány esetén borítótervezőnek már a részére készített megbízás elfogadás műveletben indokolnia kell majd az arányt egy adóvizsgálat esetére",""),"")</f>
        <v/>
      </c>
      <c r="DK7" s="405"/>
      <c r="DL7" s="405"/>
      <c r="DO7" s="425"/>
      <c r="DP7" s="425"/>
      <c r="DQ7" s="425"/>
      <c r="ED7" s="24"/>
      <c r="EE7" s="24"/>
    </row>
    <row r="8" spans="1:135" s="9" customFormat="1" ht="12">
      <c r="BL8" s="22"/>
      <c r="DO8" s="425"/>
      <c r="DP8" s="425"/>
      <c r="DQ8" s="425"/>
      <c r="EC8" s="24"/>
      <c r="ED8" s="24"/>
      <c r="EE8" s="24"/>
    </row>
    <row r="9" spans="1:135" s="9" customFormat="1" ht="12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O9" s="425"/>
      <c r="DP9" s="425"/>
      <c r="DQ9" s="425"/>
      <c r="EC9" s="24"/>
      <c r="ED9" s="24"/>
      <c r="EE9" s="24"/>
    </row>
    <row r="10" spans="1:135" s="168" customFormat="1" ht="23.25" customHeight="1">
      <c r="B10" s="428" t="str">
        <f>IF(AM5="","",IF(CR5="","","Szerző által megfizetendő összeg:"))</f>
        <v/>
      </c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29"/>
      <c r="AC10" s="429"/>
      <c r="AD10" s="429"/>
      <c r="AE10" s="429"/>
      <c r="AF10" s="429"/>
      <c r="AG10" s="429"/>
      <c r="AH10" s="429"/>
      <c r="AI10" s="429"/>
      <c r="AJ10" s="429"/>
      <c r="AK10" s="429"/>
      <c r="AL10" s="429"/>
      <c r="AM10" s="430" t="str">
        <f>IF(B10="","",IF(CR5=C75,BD69,CP69))</f>
        <v/>
      </c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169"/>
      <c r="AZ10" s="169"/>
      <c r="BA10" s="431" t="str">
        <f>IF(B10="","",IF(CR5=C75,"megbízott nyugdíjas, megbízott biztosítási jogviszony/járulékfizetési kötelezettség NEM keletkezik","megbízott nem nyugdíjas"))</f>
        <v/>
      </c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O10" s="432"/>
      <c r="DP10" s="432"/>
      <c r="DQ10" s="432"/>
      <c r="DX10" s="433"/>
      <c r="DY10" s="433"/>
      <c r="EC10" s="434"/>
      <c r="ED10" s="434"/>
      <c r="EE10" s="434"/>
    </row>
    <row r="11" spans="1:135" s="5" customFormat="1">
      <c r="B11" s="435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436"/>
      <c r="AN11" s="436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437" t="str">
        <f>IF(B10="","",IF(CR5=C75,CONCATENATE(DOLLAR(ROUND(AM10,0),0)," = ",DOLLAR(AM5,0)," megbízási díj + ",DOLLAR(ROUND(BD67,0),0)," adminisztrációs díj + ",DOLLAR(ROUND(BD68,0),0)," áfa"),CONCATENATE(DOLLAR(ROUND(AM10,0),0)," = ",DOLLAR(AM5,0)," megbízási díj + ",DOLLAR(ROUND(CP66,0),0)," szocho + ",DOLLAR(ROUND(CP67,0),0)," adminisztrációs díj + ",DOLLAR(ROUND(CP68,0),0)," áfa")))</f>
        <v/>
      </c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O11" s="438"/>
      <c r="DP11" s="438"/>
      <c r="DQ11" s="438"/>
      <c r="DX11" s="439"/>
      <c r="DY11" s="439"/>
      <c r="EC11" s="440"/>
      <c r="ED11" s="440"/>
      <c r="EE11" s="440"/>
    </row>
    <row r="12" spans="1:135" s="5" customFormat="1">
      <c r="B12" s="435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436"/>
      <c r="AN12" s="436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441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O12" s="438"/>
      <c r="DP12" s="438"/>
      <c r="DQ12" s="438"/>
      <c r="DX12" s="439"/>
      <c r="DY12" s="439"/>
      <c r="EC12" s="440"/>
      <c r="ED12" s="440"/>
      <c r="EE12" s="440"/>
    </row>
    <row r="13" spans="1:135" s="5" customFormat="1">
      <c r="B13" s="435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436"/>
      <c r="AN13" s="436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441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O13" s="438"/>
      <c r="DP13" s="438"/>
      <c r="DQ13" s="438"/>
      <c r="DX13" s="439"/>
      <c r="DY13" s="439"/>
      <c r="EC13" s="440"/>
      <c r="ED13" s="440"/>
      <c r="EE13" s="440"/>
    </row>
    <row r="14" spans="1:135" s="168" customFormat="1" ht="12"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442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O14" s="432"/>
      <c r="DP14" s="432"/>
      <c r="DQ14" s="432"/>
      <c r="EC14" s="434"/>
      <c r="ED14" s="434"/>
      <c r="EE14" s="434"/>
    </row>
    <row r="15" spans="1:135" s="168" customFormat="1" ht="23.25">
      <c r="B15" s="443" t="str">
        <f>IF(B10="","","Megbízott nettó jövedelme:")</f>
        <v/>
      </c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444" t="str">
        <f>IF(B10="","",IF(CR5=C75,BD60,BW60))</f>
        <v/>
      </c>
      <c r="AN15" s="444"/>
      <c r="AO15" s="444"/>
      <c r="AP15" s="444"/>
      <c r="AQ15" s="444"/>
      <c r="AR15" s="444"/>
      <c r="AS15" s="444"/>
      <c r="AT15" s="444"/>
      <c r="AU15" s="444"/>
      <c r="AV15" s="444"/>
      <c r="AW15" s="444"/>
      <c r="AX15" s="444"/>
      <c r="AY15" s="169"/>
      <c r="AZ15" s="169"/>
      <c r="BA15" s="431" t="str">
        <f>IF(B10="","",IF(CR5=C75,"megbízott nyugdíjas, biztosítási jogviszony NEM keletkezik",IF(CR5=C74,CONCATENATE("ha a megbízás napjainak száma legalább ",AA74," nap"),IF(DF6=0,"nem keletkezik biztosítási jogviszony, ha borítótervező személyes közreműködése 0%",CONCATENATE("ha a megbízás napjainak száma legalább ",AA74," nap")))))</f>
        <v/>
      </c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O15" s="445"/>
      <c r="DP15" s="445"/>
      <c r="DQ15" s="445"/>
      <c r="DV15" s="194"/>
      <c r="DX15" s="446"/>
      <c r="DY15" s="446"/>
      <c r="EC15" s="434"/>
      <c r="ED15" s="434"/>
      <c r="EE15" s="434"/>
    </row>
    <row r="16" spans="1:135" s="5" customFormat="1">
      <c r="B16" s="447" t="str">
        <f>IF(B10="","",CONCATENATE(" megbízott adózó bevétele: ",DOLLAR(ROUND(BD48,0),0),","))</f>
        <v/>
      </c>
      <c r="C16" s="447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448"/>
      <c r="AN16" s="448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441" t="str">
        <f>IF(B10="","",IF(CR5=C75,CONCATENATE(DOLLAR(ROUND(AM15,0),0)," = ",DOLLAR(AM5,0)," megbízási díj - ",DOLLAR(ROUND(BD58,0),0)," szja"),IF(AM15=BW60,CONCATENATE(DOLLAR(ROUND(AM15,0),0)," = ",DOLLAR(AM5,0)," megbízási díj - ",DOLLAR(ROUND(BW58,0),0)," szja"),CONCATENATE(DOLLAR(ROUND(AM15,0),0)," = ",DOLLAR(AM5,0)," megbízási díj - ",DOLLAR(ROUND(CP58,0),0)," szja - ",DOLLAR(ROUND(CP59,0),0)," tbj"))))</f>
        <v/>
      </c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O16" s="449"/>
      <c r="DP16" s="449"/>
      <c r="DQ16" s="449"/>
      <c r="DX16" s="450"/>
      <c r="DY16" s="450"/>
      <c r="EC16" s="440"/>
      <c r="ED16" s="440"/>
      <c r="EE16" s="440"/>
    </row>
    <row r="17" spans="2:135" s="5" customFormat="1">
      <c r="B17" s="447" t="str">
        <f>IF(B10="",""," adók és járulék alapját képező jövedelme")</f>
        <v/>
      </c>
      <c r="C17" s="447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448"/>
      <c r="AN17" s="448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451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O17" s="449"/>
      <c r="DP17" s="449"/>
      <c r="DQ17" s="449"/>
      <c r="DX17" s="450"/>
      <c r="DY17" s="450"/>
      <c r="EC17" s="440"/>
      <c r="ED17" s="440"/>
      <c r="EE17" s="440"/>
    </row>
    <row r="18" spans="2:135" s="168" customFormat="1" ht="23.25">
      <c r="B18" s="452" t="str">
        <f>IF(B10="","",CONCATENATE(" (10% költséghányad alkalmazásával): ",DOLLAR(ROUND(BD50,0),0)))</f>
        <v/>
      </c>
      <c r="C18" s="453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444" t="str">
        <f>IF(B10="","",IF(CR5=C75,"",IF(CJ59=0,"",CP60)))</f>
        <v/>
      </c>
      <c r="AN18" s="444"/>
      <c r="AO18" s="444"/>
      <c r="AP18" s="444"/>
      <c r="AQ18" s="444"/>
      <c r="AR18" s="444"/>
      <c r="AS18" s="444"/>
      <c r="AT18" s="444"/>
      <c r="AU18" s="444"/>
      <c r="AV18" s="444"/>
      <c r="AW18" s="444"/>
      <c r="AX18" s="444"/>
      <c r="AY18" s="169"/>
      <c r="AZ18" s="169"/>
      <c r="BA18" s="431" t="str">
        <f>IF(AM18="","",CONCATENATE("ha a megbízás napjainak száma kevesebb ",AA74," napnál, megbízott biztosítottá válik"))</f>
        <v/>
      </c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N18" s="454"/>
      <c r="DO18" s="445"/>
      <c r="DP18" s="445"/>
      <c r="DQ18" s="445"/>
      <c r="DV18" s="194"/>
      <c r="DX18" s="446"/>
      <c r="DY18" s="446"/>
      <c r="EC18" s="434"/>
      <c r="ED18" s="434"/>
      <c r="EE18" s="434"/>
    </row>
    <row r="19" spans="2:135" s="5" customFormat="1">
      <c r="B19" s="455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441" t="str">
        <f>IF(AM18="","",CONCATENATE(DOLLAR(ROUND(AM18,0),0)," = ",DOLLAR(AM5,0)," megbízási díj - ",DOLLAR(ROUND(CP58,0),0)," szja - ",DOLLAR(ROUND(CP59,0),0)," tbj"))</f>
        <v/>
      </c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/>
      <c r="DO19" s="438"/>
      <c r="DP19" s="438"/>
      <c r="DQ19" s="438"/>
      <c r="EC19" s="440"/>
      <c r="ED19" s="440"/>
      <c r="EE19" s="440"/>
    </row>
    <row r="20" spans="2:135" s="168" customFormat="1" ht="7.5" customHeight="1"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O20" s="432"/>
      <c r="DP20" s="432"/>
      <c r="DQ20" s="432"/>
      <c r="EC20" s="434"/>
      <c r="ED20" s="434"/>
      <c r="EE20" s="434"/>
    </row>
    <row r="21" spans="2:135" s="9" customFormat="1" ht="12">
      <c r="B21" s="447" t="str">
        <f>IF(AM53="","",IF(DF6=0,"",IF(DF6=1,"",CONCATENATE("Borítótervező személyes közreműködéssel érintett bevétele: ",DOLLAR(ROUND(BD48*AM54,0),0),", adó és járulék alapját képező jövedelem (10% költséghányad alkalmazásával): ",DOLLAR(ROUND(AH55,0),0)))))</f>
        <v/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O21" s="425"/>
      <c r="DP21" s="425"/>
      <c r="DQ21" s="425"/>
      <c r="EC21" s="24"/>
      <c r="ED21" s="24"/>
      <c r="EE21" s="24"/>
    </row>
    <row r="22" spans="2:135" s="9" customFormat="1" ht="12">
      <c r="B22" s="447" t="str">
        <f>IF(AM53="","",IF(DF6=1,"",IF(DF6=0,"",CONCATENATE("Borítótervező művének felhasználásáért kapott bevétele: ",DOLLAR(ROUND(BD48*AM53,0),0),", adó alapját képező jövedelem (10% költséghányad alkalmazásával): ",DOLLAR(ROUND(BD50-AH55,0),0)," (ezen jövedelemrész nem keletkeztet biztosítási jogviszonyt, függetlenül az összegétől)"))))</f>
        <v/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O22" s="425"/>
      <c r="DP22" s="425"/>
      <c r="DQ22" s="425"/>
      <c r="EC22" s="24"/>
      <c r="ED22" s="24"/>
      <c r="EE22" s="24"/>
    </row>
    <row r="23" spans="2:135" s="9" customFormat="1" ht="12">
      <c r="B23" s="456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O23" s="425"/>
      <c r="DP23" s="425"/>
      <c r="DQ23" s="425"/>
      <c r="EC23" s="24"/>
      <c r="ED23" s="24"/>
      <c r="EE23" s="24"/>
    </row>
    <row r="24" spans="2:135" s="9" customFormat="1" ht="12">
      <c r="B24" s="456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O24" s="425"/>
      <c r="DP24" s="425"/>
      <c r="DQ24" s="425"/>
      <c r="EC24" s="24"/>
      <c r="ED24" s="24"/>
      <c r="EE24" s="24"/>
    </row>
    <row r="25" spans="2:135" ht="15.75">
      <c r="B25" s="457"/>
      <c r="C25" s="457"/>
      <c r="D25" s="457"/>
      <c r="E25" s="457"/>
      <c r="F25" s="458"/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59"/>
      <c r="T25" s="459"/>
      <c r="U25" s="459"/>
      <c r="V25" s="459"/>
      <c r="W25" s="459"/>
      <c r="X25" s="459"/>
      <c r="Y25" s="459"/>
      <c r="Z25" s="459"/>
      <c r="AA25" s="459"/>
      <c r="AB25" s="459"/>
      <c r="AC25" s="459"/>
      <c r="AD25" s="459"/>
      <c r="AE25" s="459"/>
      <c r="AF25" s="459"/>
      <c r="AG25" s="459"/>
      <c r="AH25" s="459"/>
      <c r="AI25" s="459"/>
      <c r="AJ25" s="459"/>
      <c r="AK25" s="459"/>
      <c r="AL25" s="459"/>
      <c r="AM25" s="459"/>
      <c r="AN25" s="459"/>
      <c r="AO25" s="459"/>
      <c r="AP25" s="459"/>
      <c r="AQ25" s="459"/>
      <c r="AR25" s="459"/>
      <c r="AS25" s="459"/>
      <c r="AT25" s="459"/>
      <c r="AU25" s="459"/>
      <c r="AV25" s="459"/>
      <c r="AW25" s="459"/>
      <c r="AX25" s="459"/>
      <c r="AY25" s="459"/>
      <c r="AZ25" s="459"/>
      <c r="BA25" s="459"/>
      <c r="BB25" s="459"/>
      <c r="BC25" s="459"/>
      <c r="BD25" s="459"/>
      <c r="BE25" s="459"/>
      <c r="BF25" s="459"/>
      <c r="BG25" s="459"/>
      <c r="BH25" s="459"/>
      <c r="BI25" s="459"/>
      <c r="BJ25" s="459"/>
      <c r="BK25" s="459"/>
      <c r="BL25" s="459"/>
      <c r="BM25" s="459"/>
      <c r="BN25" s="459"/>
      <c r="BO25" s="459"/>
      <c r="BP25" s="459"/>
      <c r="BQ25" s="459"/>
      <c r="BR25" s="459"/>
      <c r="BS25" s="459"/>
      <c r="BT25" s="459"/>
      <c r="BU25" s="459"/>
      <c r="BV25" s="459"/>
      <c r="BW25" s="459"/>
      <c r="BX25" s="459"/>
      <c r="BY25" s="459"/>
      <c r="BZ25" s="459"/>
      <c r="CA25" s="459"/>
      <c r="CB25" s="459"/>
      <c r="CC25" s="459"/>
      <c r="CD25" s="459"/>
      <c r="CE25" s="459"/>
      <c r="CF25" s="459"/>
      <c r="CG25" s="459"/>
      <c r="CH25" s="459"/>
      <c r="CI25" s="459"/>
      <c r="CJ25" s="459"/>
      <c r="CK25" s="459"/>
      <c r="CL25" s="459"/>
      <c r="CM25" s="459"/>
      <c r="CN25" s="459"/>
      <c r="CO25" s="459"/>
      <c r="CP25" s="459"/>
      <c r="CQ25" s="459"/>
      <c r="CR25" s="459"/>
      <c r="CS25" s="459"/>
      <c r="CT25" s="459"/>
      <c r="CU25" s="459"/>
      <c r="CV25" s="459"/>
      <c r="CW25" s="459"/>
      <c r="CX25" s="459"/>
      <c r="CY25" s="459"/>
      <c r="CZ25" s="459"/>
      <c r="DA25" s="459"/>
      <c r="DB25" s="459"/>
      <c r="DC25" s="459"/>
      <c r="DD25" s="459"/>
      <c r="DE25" s="459"/>
      <c r="DF25" s="459"/>
      <c r="DG25" s="459"/>
      <c r="DH25" s="459"/>
      <c r="DI25" s="459"/>
      <c r="DJ25" s="459"/>
      <c r="DK25" s="459"/>
      <c r="DL25" s="459"/>
      <c r="EC25" s="24"/>
      <c r="ED25" s="24"/>
      <c r="EE25" s="24"/>
    </row>
    <row r="26" spans="2:135" ht="4.5" customHeight="1">
      <c r="B26" s="339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339"/>
      <c r="AJ26" s="339"/>
      <c r="AK26" s="339"/>
      <c r="AL26" s="339"/>
      <c r="AM26" s="339"/>
      <c r="AN26" s="339"/>
      <c r="AO26" s="339"/>
      <c r="AP26" s="339"/>
      <c r="AQ26" s="339"/>
      <c r="AR26" s="339"/>
      <c r="AS26" s="339"/>
      <c r="AT26" s="339"/>
      <c r="AU26" s="339"/>
      <c r="AV26" s="339"/>
      <c r="AW26" s="339"/>
      <c r="AX26" s="339"/>
      <c r="AY26" s="339"/>
      <c r="AZ26" s="339"/>
      <c r="BA26" s="339"/>
      <c r="BB26" s="339"/>
      <c r="BC26" s="339"/>
      <c r="BD26" s="339"/>
      <c r="BE26" s="339"/>
      <c r="BF26" s="339"/>
      <c r="BG26" s="339"/>
      <c r="BH26" s="339"/>
      <c r="BI26" s="339"/>
      <c r="BJ26" s="339"/>
      <c r="BK26" s="339"/>
      <c r="BL26" s="339"/>
      <c r="BM26" s="339"/>
      <c r="BN26" s="339"/>
      <c r="BO26" s="339"/>
      <c r="BP26" s="339"/>
      <c r="BQ26" s="339"/>
      <c r="BR26" s="339"/>
      <c r="BS26" s="339"/>
      <c r="BT26" s="339"/>
      <c r="BU26" s="339"/>
      <c r="BV26" s="339"/>
      <c r="BW26" s="339"/>
      <c r="BX26" s="339"/>
      <c r="BY26" s="339"/>
      <c r="BZ26" s="339"/>
      <c r="CA26" s="339"/>
      <c r="CB26" s="339"/>
      <c r="CC26" s="339"/>
      <c r="CD26" s="339"/>
      <c r="CE26" s="339"/>
      <c r="CF26" s="339"/>
      <c r="CG26" s="339"/>
      <c r="CH26" s="339"/>
      <c r="CI26" s="339"/>
      <c r="CJ26" s="339"/>
      <c r="CK26" s="339"/>
      <c r="CL26" s="339"/>
      <c r="CM26" s="339"/>
      <c r="CN26" s="339"/>
      <c r="CO26" s="339"/>
      <c r="CP26" s="339"/>
      <c r="CQ26" s="339"/>
      <c r="CR26" s="339"/>
      <c r="CS26" s="339"/>
      <c r="CT26" s="339"/>
      <c r="CU26" s="339"/>
      <c r="CV26" s="339"/>
      <c r="CW26" s="339"/>
      <c r="CX26" s="339"/>
      <c r="CY26" s="339"/>
      <c r="CZ26" s="339"/>
      <c r="DA26" s="339"/>
      <c r="DB26" s="339"/>
      <c r="DC26" s="339"/>
      <c r="DD26" s="339"/>
      <c r="DE26" s="339"/>
      <c r="DF26" s="339"/>
      <c r="DG26" s="339"/>
      <c r="DH26" s="339"/>
      <c r="DI26" s="339"/>
      <c r="DJ26" s="339"/>
      <c r="DK26" s="339"/>
      <c r="DL26" s="339"/>
      <c r="EC26" s="24"/>
      <c r="ED26" s="24"/>
      <c r="EE26" s="24"/>
    </row>
    <row r="27" spans="2:135" s="5" customFormat="1" ht="18.75">
      <c r="B27" s="460" t="s">
        <v>125</v>
      </c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160"/>
      <c r="CI27" s="160"/>
      <c r="CJ27" s="160"/>
      <c r="CK27" s="160"/>
      <c r="CL27" s="160"/>
      <c r="CM27" s="160"/>
      <c r="CN27" s="160"/>
      <c r="CO27" s="160"/>
      <c r="CP27" s="160"/>
      <c r="CQ27" s="160"/>
      <c r="CR27" s="160"/>
      <c r="CS27" s="160"/>
      <c r="CT27" s="160"/>
      <c r="CU27" s="160"/>
      <c r="CV27" s="160"/>
      <c r="CW27" s="160"/>
      <c r="CX27" s="160"/>
      <c r="CY27" s="160"/>
      <c r="CZ27" s="160"/>
      <c r="DA27" s="160"/>
      <c r="DB27" s="160"/>
      <c r="DC27" s="160"/>
      <c r="DD27" s="160"/>
      <c r="DE27" s="160"/>
      <c r="DF27" s="160"/>
      <c r="DG27" s="160"/>
      <c r="DH27" s="160"/>
      <c r="DI27" s="160"/>
      <c r="DJ27" s="160"/>
      <c r="DK27" s="160"/>
      <c r="DL27" s="160"/>
      <c r="EC27" s="434"/>
      <c r="ED27" s="434"/>
      <c r="EE27" s="434"/>
    </row>
    <row r="28" spans="2:135" s="464" customFormat="1" ht="30" customHeight="1">
      <c r="B28" s="461" t="s">
        <v>126</v>
      </c>
      <c r="C28" s="461"/>
      <c r="D28" s="461"/>
      <c r="E28" s="461"/>
      <c r="F28" s="461"/>
      <c r="G28" s="461"/>
      <c r="H28" s="461"/>
      <c r="I28" s="461"/>
      <c r="J28" s="461"/>
      <c r="K28" s="461"/>
      <c r="L28" s="461"/>
      <c r="M28" s="461"/>
      <c r="N28" s="461"/>
      <c r="O28" s="461"/>
      <c r="P28" s="461"/>
      <c r="Q28" s="461"/>
      <c r="R28" s="461"/>
      <c r="S28" s="461"/>
      <c r="T28" s="461"/>
      <c r="U28" s="461"/>
      <c r="V28" s="461"/>
      <c r="W28" s="461"/>
      <c r="X28" s="461"/>
      <c r="Y28" s="461"/>
      <c r="Z28" s="461"/>
      <c r="AA28" s="461"/>
      <c r="AB28" s="461"/>
      <c r="AC28" s="461"/>
      <c r="AD28" s="461"/>
      <c r="AE28" s="461"/>
      <c r="AF28" s="461"/>
      <c r="AG28" s="461"/>
      <c r="AH28" s="461"/>
      <c r="AI28" s="461"/>
      <c r="AJ28" s="461"/>
      <c r="AK28" s="461"/>
      <c r="AL28" s="461"/>
      <c r="AM28" s="461"/>
      <c r="AN28" s="461"/>
      <c r="AO28" s="461"/>
      <c r="AP28" s="461"/>
      <c r="AQ28" s="461"/>
      <c r="AR28" s="461"/>
      <c r="AS28" s="461"/>
      <c r="AT28" s="461"/>
      <c r="AU28" s="461"/>
      <c r="AV28" s="461"/>
      <c r="AW28" s="461"/>
      <c r="AX28" s="461"/>
      <c r="AY28" s="461"/>
      <c r="AZ28" s="461"/>
      <c r="BA28" s="461"/>
      <c r="BB28" s="461"/>
      <c r="BC28" s="461"/>
      <c r="BD28" s="461"/>
      <c r="BE28" s="461"/>
      <c r="BF28" s="461"/>
      <c r="BG28" s="461"/>
      <c r="BH28" s="461"/>
      <c r="BI28" s="461"/>
      <c r="BJ28" s="461"/>
      <c r="BK28" s="461"/>
      <c r="BL28" s="461"/>
      <c r="BM28" s="461"/>
      <c r="BN28" s="461"/>
      <c r="BO28" s="461"/>
      <c r="BP28" s="461"/>
      <c r="BQ28" s="461"/>
      <c r="BR28" s="461"/>
      <c r="BS28" s="461"/>
      <c r="BT28" s="461"/>
      <c r="BU28" s="461"/>
      <c r="BV28" s="461"/>
      <c r="BW28" s="461"/>
      <c r="BX28" s="461"/>
      <c r="BY28" s="461"/>
      <c r="BZ28" s="461"/>
      <c r="CA28" s="461"/>
      <c r="CB28" s="461"/>
      <c r="CC28" s="461"/>
      <c r="CD28" s="461"/>
      <c r="CE28" s="461"/>
      <c r="CF28" s="461"/>
      <c r="CG28" s="461"/>
      <c r="CH28" s="461"/>
      <c r="CI28" s="461"/>
      <c r="CJ28" s="461"/>
      <c r="CK28" s="461"/>
      <c r="CL28" s="461"/>
      <c r="CM28" s="461"/>
      <c r="CN28" s="461"/>
      <c r="CO28" s="461"/>
      <c r="CP28" s="461"/>
      <c r="CQ28" s="461"/>
      <c r="CR28" s="461"/>
      <c r="CS28" s="461"/>
      <c r="CT28" s="461"/>
      <c r="CU28" s="461"/>
      <c r="CV28" s="461"/>
      <c r="CW28" s="461"/>
      <c r="CX28" s="461"/>
      <c r="CY28" s="461"/>
      <c r="CZ28" s="461"/>
      <c r="DA28" s="461"/>
      <c r="DB28" s="461"/>
      <c r="DC28" s="461"/>
      <c r="DD28" s="461"/>
      <c r="DE28" s="461"/>
      <c r="DF28" s="461"/>
      <c r="DG28" s="461"/>
      <c r="DH28" s="461"/>
      <c r="DI28" s="461"/>
      <c r="DJ28" s="461"/>
      <c r="DK28" s="461"/>
      <c r="DL28" s="462"/>
      <c r="DM28" s="463"/>
      <c r="EC28" s="465"/>
      <c r="ED28" s="465"/>
      <c r="EE28" s="465"/>
    </row>
    <row r="29" spans="2:135" s="464" customFormat="1" ht="12.75">
      <c r="B29" s="207" t="s">
        <v>127</v>
      </c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  <c r="AK29" s="466"/>
      <c r="AL29" s="466"/>
      <c r="AM29" s="466"/>
      <c r="AN29" s="466"/>
      <c r="AO29" s="466"/>
      <c r="AP29" s="466"/>
      <c r="AQ29" s="466"/>
      <c r="AR29" s="466"/>
      <c r="AS29" s="466"/>
      <c r="AT29" s="466"/>
      <c r="AU29" s="466"/>
      <c r="AV29" s="466"/>
      <c r="AW29" s="466"/>
      <c r="AX29" s="466"/>
      <c r="AY29" s="466"/>
      <c r="AZ29" s="466"/>
      <c r="BA29" s="466"/>
      <c r="BB29" s="466"/>
      <c r="BC29" s="466"/>
      <c r="BD29" s="466"/>
      <c r="BE29" s="466"/>
      <c r="BF29" s="466"/>
      <c r="BG29" s="466"/>
      <c r="BH29" s="466"/>
      <c r="BI29" s="466"/>
      <c r="BJ29" s="466"/>
      <c r="BK29" s="466"/>
      <c r="BL29" s="466"/>
      <c r="BM29" s="466"/>
      <c r="BN29" s="466"/>
      <c r="BO29" s="466"/>
      <c r="BP29" s="466"/>
      <c r="BQ29" s="466"/>
      <c r="BR29" s="466"/>
      <c r="BS29" s="466"/>
      <c r="BT29" s="466"/>
      <c r="BU29" s="466"/>
      <c r="BV29" s="466"/>
      <c r="BW29" s="466"/>
      <c r="BX29" s="466"/>
      <c r="BY29" s="466"/>
      <c r="BZ29" s="466"/>
      <c r="CA29" s="466"/>
      <c r="CB29" s="466"/>
      <c r="CC29" s="466"/>
      <c r="CD29" s="466"/>
      <c r="CE29" s="466"/>
      <c r="CF29" s="466"/>
      <c r="CG29" s="466"/>
      <c r="CH29" s="466"/>
      <c r="CI29" s="466"/>
      <c r="CJ29" s="466"/>
      <c r="CK29" s="466"/>
      <c r="CL29" s="466"/>
      <c r="CM29" s="466"/>
      <c r="CN29" s="466"/>
      <c r="CO29" s="466"/>
      <c r="CP29" s="466"/>
      <c r="CQ29" s="466"/>
      <c r="CR29" s="466"/>
      <c r="CS29" s="466"/>
      <c r="CT29" s="466"/>
      <c r="CU29" s="466"/>
      <c r="CV29" s="466"/>
      <c r="CW29" s="466"/>
      <c r="CX29" s="466"/>
      <c r="CY29" s="466"/>
      <c r="CZ29" s="466"/>
      <c r="DA29" s="466"/>
      <c r="DB29" s="466"/>
      <c r="DC29" s="466"/>
      <c r="DD29" s="466"/>
      <c r="DE29" s="466"/>
      <c r="DF29" s="466"/>
      <c r="DG29" s="466"/>
      <c r="DH29" s="466"/>
      <c r="DI29" s="466"/>
      <c r="DJ29" s="466"/>
      <c r="DK29" s="466"/>
      <c r="DL29" s="462"/>
      <c r="DM29" s="463"/>
      <c r="EC29" s="465"/>
      <c r="ED29" s="465"/>
      <c r="EE29" s="465"/>
    </row>
    <row r="30" spans="2:135" s="464" customFormat="1" ht="12.75">
      <c r="B30" s="207" t="s">
        <v>128</v>
      </c>
      <c r="C30" s="466"/>
      <c r="D30" s="466"/>
      <c r="E30" s="466"/>
      <c r="F30" s="466"/>
      <c r="G30" s="466"/>
      <c r="H30" s="466"/>
      <c r="I30" s="466"/>
      <c r="J30" s="466"/>
      <c r="K30" s="466"/>
      <c r="L30" s="466"/>
      <c r="M30" s="466"/>
      <c r="N30" s="466"/>
      <c r="O30" s="466"/>
      <c r="P30" s="466"/>
      <c r="Q30" s="466"/>
      <c r="R30" s="466"/>
      <c r="S30" s="466"/>
      <c r="T30" s="466"/>
      <c r="U30" s="466"/>
      <c r="V30" s="466"/>
      <c r="W30" s="466"/>
      <c r="X30" s="466"/>
      <c r="Y30" s="466"/>
      <c r="Z30" s="466"/>
      <c r="AA30" s="466"/>
      <c r="AB30" s="466"/>
      <c r="AC30" s="466"/>
      <c r="AD30" s="466"/>
      <c r="AE30" s="466"/>
      <c r="AF30" s="466"/>
      <c r="AG30" s="466"/>
      <c r="AH30" s="466"/>
      <c r="AI30" s="466"/>
      <c r="AJ30" s="466"/>
      <c r="AK30" s="466"/>
      <c r="AL30" s="466"/>
      <c r="AM30" s="466"/>
      <c r="AN30" s="466"/>
      <c r="AO30" s="466"/>
      <c r="AP30" s="466"/>
      <c r="AQ30" s="466"/>
      <c r="AR30" s="466"/>
      <c r="AS30" s="466"/>
      <c r="AT30" s="466"/>
      <c r="AU30" s="466"/>
      <c r="AV30" s="466"/>
      <c r="AW30" s="466"/>
      <c r="AX30" s="466"/>
      <c r="AY30" s="466"/>
      <c r="AZ30" s="466"/>
      <c r="BA30" s="466"/>
      <c r="BB30" s="466"/>
      <c r="BC30" s="466"/>
      <c r="BD30" s="466"/>
      <c r="BE30" s="466"/>
      <c r="BF30" s="466"/>
      <c r="BG30" s="466"/>
      <c r="BH30" s="466"/>
      <c r="BI30" s="466"/>
      <c r="BJ30" s="466"/>
      <c r="BK30" s="466"/>
      <c r="BL30" s="466"/>
      <c r="BM30" s="466"/>
      <c r="BN30" s="466"/>
      <c r="BO30" s="466"/>
      <c r="BP30" s="466"/>
      <c r="BQ30" s="466"/>
      <c r="BR30" s="466"/>
      <c r="BS30" s="466"/>
      <c r="BT30" s="466"/>
      <c r="BU30" s="466"/>
      <c r="BV30" s="466"/>
      <c r="BW30" s="466"/>
      <c r="BX30" s="466"/>
      <c r="BY30" s="466"/>
      <c r="BZ30" s="466"/>
      <c r="CA30" s="466"/>
      <c r="CB30" s="466"/>
      <c r="CC30" s="466"/>
      <c r="CD30" s="466"/>
      <c r="CE30" s="466"/>
      <c r="CF30" s="466"/>
      <c r="CG30" s="466"/>
      <c r="CH30" s="466"/>
      <c r="CI30" s="466"/>
      <c r="CJ30" s="466"/>
      <c r="CK30" s="466"/>
      <c r="CL30" s="466"/>
      <c r="CM30" s="466"/>
      <c r="CN30" s="466"/>
      <c r="CO30" s="466"/>
      <c r="CP30" s="466"/>
      <c r="CQ30" s="466"/>
      <c r="CR30" s="466"/>
      <c r="CS30" s="466"/>
      <c r="CT30" s="466"/>
      <c r="CU30" s="466"/>
      <c r="CV30" s="466"/>
      <c r="CW30" s="466"/>
      <c r="CX30" s="466"/>
      <c r="CY30" s="466"/>
      <c r="CZ30" s="466"/>
      <c r="DA30" s="466"/>
      <c r="DB30" s="466"/>
      <c r="DC30" s="466"/>
      <c r="DD30" s="466"/>
      <c r="DE30" s="466"/>
      <c r="DF30" s="466"/>
      <c r="DG30" s="466"/>
      <c r="DH30" s="466"/>
      <c r="DI30" s="466"/>
      <c r="DJ30" s="466"/>
      <c r="DK30" s="466"/>
      <c r="DL30" s="462"/>
      <c r="DM30" s="463"/>
      <c r="EC30" s="465"/>
      <c r="ED30" s="465"/>
      <c r="EE30" s="465"/>
    </row>
    <row r="31" spans="2:135" s="5" customFormat="1" ht="12"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160"/>
      <c r="CI31" s="160"/>
      <c r="CJ31" s="160"/>
      <c r="CK31" s="160"/>
      <c r="CL31" s="160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B31" s="160"/>
      <c r="DC31" s="160"/>
      <c r="DD31" s="160"/>
      <c r="DE31" s="160"/>
      <c r="DF31" s="160"/>
      <c r="DG31" s="160"/>
      <c r="DH31" s="160"/>
      <c r="DI31" s="160"/>
      <c r="DJ31" s="160"/>
      <c r="DK31" s="160"/>
      <c r="DL31" s="160"/>
      <c r="EC31" s="434"/>
      <c r="ED31" s="434"/>
      <c r="EE31" s="434"/>
    </row>
    <row r="32" spans="2:135" s="5" customFormat="1" ht="18.75">
      <c r="B32" s="460" t="s">
        <v>129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EC32" s="434"/>
      <c r="ED32" s="434"/>
      <c r="EE32" s="434"/>
    </row>
    <row r="33" spans="2:136" s="5" customFormat="1" ht="12.75">
      <c r="B33" s="467" t="s">
        <v>130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EC33" s="434"/>
      <c r="ED33" s="434"/>
      <c r="EE33" s="434"/>
    </row>
    <row r="34" spans="2:136" s="5" customFormat="1" ht="12"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EC34" s="434"/>
      <c r="ED34" s="434"/>
      <c r="EE34" s="434"/>
    </row>
    <row r="35" spans="2:136" s="5" customFormat="1" ht="18.75">
      <c r="B35" s="460" t="s">
        <v>131</v>
      </c>
      <c r="C35" s="437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EC35" s="434"/>
      <c r="ED35" s="434"/>
      <c r="EE35" s="434"/>
    </row>
    <row r="36" spans="2:136" s="469" customFormat="1" ht="30" customHeight="1">
      <c r="B36" s="468" t="s">
        <v>132</v>
      </c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  <c r="S36" s="468"/>
      <c r="T36" s="468"/>
      <c r="U36" s="468"/>
      <c r="V36" s="468"/>
      <c r="W36" s="468"/>
      <c r="X36" s="468"/>
      <c r="Y36" s="468"/>
      <c r="Z36" s="468"/>
      <c r="AA36" s="468"/>
      <c r="AB36" s="468"/>
      <c r="AC36" s="468"/>
      <c r="AD36" s="468"/>
      <c r="AE36" s="468"/>
      <c r="AF36" s="468"/>
      <c r="AG36" s="468"/>
      <c r="AH36" s="468"/>
      <c r="AI36" s="468"/>
      <c r="AJ36" s="468"/>
      <c r="AK36" s="468"/>
      <c r="AL36" s="468"/>
      <c r="AM36" s="468"/>
      <c r="AN36" s="468"/>
      <c r="AO36" s="468"/>
      <c r="AP36" s="468"/>
      <c r="AQ36" s="468"/>
      <c r="AR36" s="468"/>
      <c r="AS36" s="468"/>
      <c r="AT36" s="468"/>
      <c r="AU36" s="468"/>
      <c r="AV36" s="468"/>
      <c r="AW36" s="468"/>
      <c r="AX36" s="468"/>
      <c r="AY36" s="468"/>
      <c r="AZ36" s="468"/>
      <c r="BA36" s="468"/>
      <c r="BB36" s="468"/>
      <c r="BC36" s="468"/>
      <c r="BD36" s="468"/>
      <c r="BE36" s="468"/>
      <c r="BF36" s="468"/>
      <c r="BG36" s="468"/>
      <c r="BH36" s="468"/>
      <c r="BI36" s="468"/>
      <c r="BJ36" s="468"/>
      <c r="BK36" s="468"/>
      <c r="BL36" s="468"/>
      <c r="BM36" s="468"/>
      <c r="BN36" s="468"/>
      <c r="BO36" s="468"/>
      <c r="BP36" s="468"/>
      <c r="BQ36" s="468"/>
      <c r="BR36" s="468"/>
      <c r="BS36" s="468"/>
      <c r="BT36" s="468"/>
      <c r="BU36" s="468"/>
      <c r="BV36" s="468"/>
      <c r="BW36" s="468"/>
      <c r="BX36" s="468"/>
      <c r="BY36" s="468"/>
      <c r="BZ36" s="468"/>
      <c r="CA36" s="468"/>
      <c r="CB36" s="468"/>
      <c r="CC36" s="468"/>
      <c r="CD36" s="468"/>
      <c r="CE36" s="468"/>
      <c r="CF36" s="468"/>
      <c r="CG36" s="468"/>
      <c r="CH36" s="468"/>
      <c r="CI36" s="468"/>
      <c r="CJ36" s="468"/>
      <c r="CK36" s="468"/>
      <c r="CL36" s="468"/>
      <c r="CM36" s="468"/>
      <c r="CN36" s="468"/>
      <c r="CO36" s="468"/>
      <c r="CP36" s="468"/>
      <c r="CQ36" s="468"/>
      <c r="CR36" s="468"/>
      <c r="CS36" s="468"/>
      <c r="CT36" s="468"/>
      <c r="CU36" s="468"/>
      <c r="CV36" s="468"/>
      <c r="CW36" s="468"/>
      <c r="CX36" s="468"/>
      <c r="CY36" s="468"/>
      <c r="CZ36" s="468"/>
      <c r="DA36" s="468"/>
      <c r="DB36" s="468"/>
      <c r="DC36" s="468"/>
      <c r="DD36" s="468"/>
      <c r="DE36" s="468"/>
      <c r="DF36" s="468"/>
      <c r="DG36" s="468"/>
      <c r="DH36" s="468"/>
      <c r="DI36" s="468"/>
      <c r="DJ36" s="468"/>
      <c r="DK36" s="468"/>
      <c r="DL36" s="468"/>
    </row>
    <row r="37" spans="2:136" s="464" customFormat="1" ht="60" customHeight="1">
      <c r="B37" s="470" t="s">
        <v>133</v>
      </c>
      <c r="C37" s="470"/>
      <c r="D37" s="470"/>
      <c r="E37" s="470"/>
      <c r="F37" s="470"/>
      <c r="G37" s="470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470"/>
      <c r="T37" s="470"/>
      <c r="U37" s="470"/>
      <c r="V37" s="470"/>
      <c r="W37" s="470"/>
      <c r="X37" s="470"/>
      <c r="Y37" s="470"/>
      <c r="Z37" s="470"/>
      <c r="AA37" s="470"/>
      <c r="AB37" s="470"/>
      <c r="AC37" s="470"/>
      <c r="AD37" s="470"/>
      <c r="AE37" s="470"/>
      <c r="AF37" s="470"/>
      <c r="AG37" s="470"/>
      <c r="AH37" s="470"/>
      <c r="AI37" s="470"/>
      <c r="AJ37" s="470"/>
      <c r="AK37" s="470"/>
      <c r="AL37" s="470"/>
      <c r="AM37" s="470"/>
      <c r="AN37" s="470"/>
      <c r="AO37" s="470"/>
      <c r="AP37" s="470"/>
      <c r="AQ37" s="470"/>
      <c r="AR37" s="470"/>
      <c r="AS37" s="470"/>
      <c r="AT37" s="470"/>
      <c r="AU37" s="470"/>
      <c r="AV37" s="470"/>
      <c r="AW37" s="470"/>
      <c r="AX37" s="470"/>
      <c r="AY37" s="470"/>
      <c r="AZ37" s="470"/>
      <c r="BA37" s="470"/>
      <c r="BB37" s="470"/>
      <c r="BC37" s="470"/>
      <c r="BD37" s="470"/>
      <c r="BE37" s="470"/>
      <c r="BF37" s="470"/>
      <c r="BG37" s="470"/>
      <c r="BH37" s="470"/>
      <c r="BI37" s="470"/>
      <c r="BJ37" s="470"/>
      <c r="BK37" s="470"/>
      <c r="BL37" s="470"/>
      <c r="BM37" s="470"/>
      <c r="BN37" s="470"/>
      <c r="BO37" s="470"/>
      <c r="BP37" s="470"/>
      <c r="BQ37" s="470"/>
      <c r="BR37" s="470"/>
      <c r="BS37" s="470"/>
      <c r="BT37" s="470"/>
      <c r="BU37" s="470"/>
      <c r="BV37" s="470"/>
      <c r="BW37" s="470"/>
      <c r="BX37" s="470"/>
      <c r="BY37" s="470"/>
      <c r="BZ37" s="470"/>
      <c r="CA37" s="470"/>
      <c r="CB37" s="470"/>
      <c r="CC37" s="470"/>
      <c r="CD37" s="470"/>
      <c r="CE37" s="470"/>
      <c r="CF37" s="470"/>
      <c r="CG37" s="470"/>
      <c r="CH37" s="470"/>
      <c r="CI37" s="470"/>
      <c r="CJ37" s="470"/>
      <c r="CK37" s="470"/>
      <c r="CL37" s="470"/>
      <c r="CM37" s="470"/>
      <c r="CN37" s="470"/>
      <c r="CO37" s="470"/>
      <c r="CP37" s="470"/>
      <c r="CQ37" s="470"/>
      <c r="CR37" s="470"/>
      <c r="CS37" s="470"/>
      <c r="CT37" s="470"/>
      <c r="CU37" s="470"/>
      <c r="CV37" s="470"/>
      <c r="CW37" s="470"/>
      <c r="CX37" s="470"/>
      <c r="CY37" s="470"/>
      <c r="CZ37" s="470"/>
      <c r="DA37" s="470"/>
      <c r="DB37" s="470"/>
      <c r="DC37" s="470"/>
      <c r="DD37" s="470"/>
      <c r="DE37" s="470"/>
      <c r="DF37" s="470"/>
      <c r="DG37" s="470"/>
      <c r="DH37" s="470"/>
      <c r="DI37" s="470"/>
      <c r="DJ37" s="470"/>
      <c r="DK37" s="470"/>
      <c r="DL37" s="470"/>
      <c r="EC37" s="465"/>
      <c r="ED37" s="465"/>
      <c r="EE37" s="465"/>
    </row>
    <row r="38" spans="2:136" s="464" customFormat="1" ht="76.5" customHeight="1">
      <c r="B38" s="470" t="s">
        <v>134</v>
      </c>
      <c r="C38" s="470"/>
      <c r="D38" s="470"/>
      <c r="E38" s="470"/>
      <c r="F38" s="470"/>
      <c r="G38" s="470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0"/>
      <c r="T38" s="470"/>
      <c r="U38" s="470"/>
      <c r="V38" s="470"/>
      <c r="W38" s="470"/>
      <c r="X38" s="470"/>
      <c r="Y38" s="470"/>
      <c r="Z38" s="470"/>
      <c r="AA38" s="470"/>
      <c r="AB38" s="470"/>
      <c r="AC38" s="470"/>
      <c r="AD38" s="470"/>
      <c r="AE38" s="470"/>
      <c r="AF38" s="470"/>
      <c r="AG38" s="470"/>
      <c r="AH38" s="470"/>
      <c r="AI38" s="470"/>
      <c r="AJ38" s="470"/>
      <c r="AK38" s="470"/>
      <c r="AL38" s="470"/>
      <c r="AM38" s="470"/>
      <c r="AN38" s="470"/>
      <c r="AO38" s="470"/>
      <c r="AP38" s="470"/>
      <c r="AQ38" s="470"/>
      <c r="AR38" s="470"/>
      <c r="AS38" s="470"/>
      <c r="AT38" s="470"/>
      <c r="AU38" s="470"/>
      <c r="AV38" s="470"/>
      <c r="AW38" s="470"/>
      <c r="AX38" s="470"/>
      <c r="AY38" s="470"/>
      <c r="AZ38" s="470"/>
      <c r="BA38" s="470"/>
      <c r="BB38" s="470"/>
      <c r="BC38" s="470"/>
      <c r="BD38" s="470"/>
      <c r="BE38" s="470"/>
      <c r="BF38" s="470"/>
      <c r="BG38" s="470"/>
      <c r="BH38" s="470"/>
      <c r="BI38" s="470"/>
      <c r="BJ38" s="470"/>
      <c r="BK38" s="470"/>
      <c r="BL38" s="470"/>
      <c r="BM38" s="470"/>
      <c r="BN38" s="470"/>
      <c r="BO38" s="470"/>
      <c r="BP38" s="470"/>
      <c r="BQ38" s="470"/>
      <c r="BR38" s="470"/>
      <c r="BS38" s="470"/>
      <c r="BT38" s="470"/>
      <c r="BU38" s="470"/>
      <c r="BV38" s="470"/>
      <c r="BW38" s="470"/>
      <c r="BX38" s="470"/>
      <c r="BY38" s="470"/>
      <c r="BZ38" s="470"/>
      <c r="CA38" s="470"/>
      <c r="CB38" s="470"/>
      <c r="CC38" s="470"/>
      <c r="CD38" s="470"/>
      <c r="CE38" s="470"/>
      <c r="CF38" s="470"/>
      <c r="CG38" s="470"/>
      <c r="CH38" s="470"/>
      <c r="CI38" s="470"/>
      <c r="CJ38" s="470"/>
      <c r="CK38" s="470"/>
      <c r="CL38" s="470"/>
      <c r="CM38" s="470"/>
      <c r="CN38" s="470"/>
      <c r="CO38" s="470"/>
      <c r="CP38" s="470"/>
      <c r="CQ38" s="470"/>
      <c r="CR38" s="470"/>
      <c r="CS38" s="470"/>
      <c r="CT38" s="470"/>
      <c r="CU38" s="470"/>
      <c r="CV38" s="470"/>
      <c r="CW38" s="470"/>
      <c r="CX38" s="470"/>
      <c r="CY38" s="470"/>
      <c r="CZ38" s="470"/>
      <c r="DA38" s="470"/>
      <c r="DB38" s="470"/>
      <c r="DC38" s="470"/>
      <c r="DD38" s="470"/>
      <c r="DE38" s="470"/>
      <c r="DF38" s="470"/>
      <c r="DG38" s="470"/>
      <c r="DH38" s="470"/>
      <c r="DI38" s="470"/>
      <c r="DJ38" s="470"/>
      <c r="DK38" s="470"/>
      <c r="DL38" s="470"/>
      <c r="EC38" s="465"/>
      <c r="ED38" s="465"/>
      <c r="EE38" s="465"/>
    </row>
    <row r="39" spans="2:136" s="5" customFormat="1" ht="12"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EC39" s="434"/>
      <c r="ED39" s="434"/>
      <c r="EE39" s="434"/>
    </row>
    <row r="40" spans="2:136" s="5" customFormat="1" ht="18.75">
      <c r="B40" s="460" t="s">
        <v>135</v>
      </c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ED40" s="434"/>
      <c r="EE40" s="434"/>
    </row>
    <row r="41" spans="2:136" s="469" customFormat="1" ht="12.75">
      <c r="B41" s="461" t="str">
        <f>CONCATENATE(" - Ha megbízott nyugdíjas: megbízási díj + a megbízási díj 12%-a, de minimum ",DOLLAR(BA78,0)," kiadó adminisztrációs díj, mindezek összegére még 27% áfa.")</f>
        <v xml:space="preserve"> - Ha megbízott nyugdíjas: megbízási díj + a megbízási díj 12%-a, de minimum 4 100 Ft kiadó adminisztrációs díj, mindezek összegére még 27% áfa.</v>
      </c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1"/>
      <c r="O41" s="461"/>
      <c r="P41" s="461"/>
      <c r="Q41" s="461"/>
      <c r="R41" s="461"/>
      <c r="S41" s="461"/>
      <c r="T41" s="461"/>
      <c r="U41" s="461"/>
      <c r="V41" s="461"/>
      <c r="W41" s="461"/>
      <c r="X41" s="461"/>
      <c r="Y41" s="461"/>
      <c r="Z41" s="461"/>
      <c r="AA41" s="461"/>
      <c r="AB41" s="461"/>
      <c r="AC41" s="461"/>
      <c r="AD41" s="461"/>
      <c r="AE41" s="461"/>
      <c r="AF41" s="461"/>
      <c r="AG41" s="461"/>
      <c r="AH41" s="461"/>
      <c r="AI41" s="461"/>
      <c r="AJ41" s="461"/>
      <c r="AK41" s="461"/>
      <c r="AL41" s="461"/>
      <c r="AM41" s="461"/>
      <c r="AN41" s="461"/>
      <c r="AO41" s="461"/>
      <c r="AP41" s="461"/>
      <c r="AQ41" s="461"/>
      <c r="AR41" s="461"/>
      <c r="AS41" s="461"/>
      <c r="AT41" s="461"/>
      <c r="AU41" s="461"/>
      <c r="AV41" s="461"/>
      <c r="AW41" s="461"/>
      <c r="AX41" s="461"/>
      <c r="AY41" s="461"/>
      <c r="AZ41" s="461"/>
      <c r="BA41" s="461"/>
      <c r="BB41" s="461"/>
      <c r="BC41" s="461"/>
      <c r="BD41" s="461"/>
      <c r="BE41" s="461"/>
      <c r="BF41" s="461"/>
      <c r="BG41" s="461"/>
      <c r="BH41" s="461"/>
      <c r="BI41" s="461"/>
      <c r="BJ41" s="461"/>
      <c r="BK41" s="461"/>
      <c r="BL41" s="461"/>
      <c r="BM41" s="461"/>
      <c r="BN41" s="461"/>
      <c r="BO41" s="461"/>
      <c r="BP41" s="461"/>
      <c r="BQ41" s="461"/>
      <c r="BR41" s="461"/>
      <c r="BS41" s="461"/>
      <c r="BT41" s="461"/>
      <c r="BU41" s="461"/>
      <c r="BV41" s="461"/>
      <c r="BW41" s="461"/>
      <c r="BX41" s="461"/>
      <c r="BY41" s="461"/>
      <c r="BZ41" s="461"/>
      <c r="CA41" s="461"/>
      <c r="CB41" s="461"/>
      <c r="CC41" s="461"/>
      <c r="CD41" s="461"/>
      <c r="CE41" s="461"/>
      <c r="CF41" s="461"/>
      <c r="CG41" s="461"/>
      <c r="CH41" s="461"/>
      <c r="CI41" s="461"/>
      <c r="CJ41" s="461"/>
      <c r="CK41" s="461"/>
      <c r="CL41" s="461"/>
      <c r="CM41" s="461"/>
      <c r="CN41" s="461"/>
      <c r="CO41" s="461"/>
      <c r="CP41" s="461"/>
      <c r="CQ41" s="461"/>
      <c r="CR41" s="461"/>
      <c r="CS41" s="461"/>
      <c r="CT41" s="461"/>
      <c r="CU41" s="461"/>
      <c r="CV41" s="461"/>
      <c r="CW41" s="461"/>
      <c r="CX41" s="461"/>
      <c r="CY41" s="461"/>
      <c r="CZ41" s="461"/>
      <c r="DA41" s="461"/>
      <c r="DB41" s="461"/>
      <c r="DC41" s="461"/>
      <c r="DD41" s="461"/>
      <c r="DE41" s="461"/>
      <c r="DF41" s="461"/>
      <c r="DG41" s="461"/>
      <c r="DH41" s="461"/>
      <c r="DI41" s="461"/>
      <c r="DJ41" s="461"/>
      <c r="DK41" s="461"/>
      <c r="DL41" s="461"/>
      <c r="ED41" s="471"/>
      <c r="EE41" s="471"/>
    </row>
    <row r="42" spans="2:136" s="469" customFormat="1" ht="12.75">
      <c r="B42" s="472" t="str">
        <f>CONCATENATE(" - Ha megbízott nem nyugdíjas: megbízási díj + a megbízott jövedelemére szocho 13% + a megbízási díj 12%-a de minimum ",DOLLAR(BA78,0)," kiadó adminisztrációs díj, mindezekre még 27% áfa.")</f>
        <v xml:space="preserve"> - Ha megbízott nem nyugdíjas: megbízási díj + a megbízott jövedelemére szocho 13% + a megbízási díj 12%-a de minimum 4 100 Ft kiadó adminisztrációs díj, mindezekre még 27% áfa.</v>
      </c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2"/>
      <c r="Z42" s="472"/>
      <c r="AA42" s="472"/>
      <c r="AB42" s="472"/>
      <c r="AC42" s="472"/>
      <c r="AD42" s="472"/>
      <c r="AE42" s="472"/>
      <c r="AF42" s="472"/>
      <c r="AG42" s="472"/>
      <c r="AH42" s="472"/>
      <c r="AI42" s="472"/>
      <c r="AJ42" s="472"/>
      <c r="AK42" s="472"/>
      <c r="AL42" s="472"/>
      <c r="AM42" s="472"/>
      <c r="AN42" s="472"/>
      <c r="AO42" s="472"/>
      <c r="AP42" s="472"/>
      <c r="AQ42" s="472"/>
      <c r="AR42" s="472"/>
      <c r="AS42" s="472"/>
      <c r="AT42" s="472"/>
      <c r="AU42" s="472"/>
      <c r="AV42" s="472"/>
      <c r="AW42" s="472"/>
      <c r="AX42" s="472"/>
      <c r="AY42" s="472"/>
      <c r="AZ42" s="472"/>
      <c r="BA42" s="472"/>
      <c r="BB42" s="472"/>
      <c r="BC42" s="472"/>
      <c r="BD42" s="472"/>
      <c r="BE42" s="472"/>
      <c r="BF42" s="472"/>
      <c r="BG42" s="472"/>
      <c r="BH42" s="472"/>
      <c r="BI42" s="472"/>
      <c r="BJ42" s="472"/>
      <c r="BK42" s="472"/>
      <c r="BL42" s="472"/>
      <c r="BM42" s="472"/>
      <c r="BN42" s="472"/>
      <c r="BO42" s="472"/>
      <c r="BP42" s="472"/>
      <c r="BQ42" s="472"/>
      <c r="BR42" s="472"/>
      <c r="BS42" s="472"/>
      <c r="BT42" s="472"/>
      <c r="BU42" s="472"/>
      <c r="BV42" s="472"/>
      <c r="BW42" s="472"/>
      <c r="BX42" s="472"/>
      <c r="BY42" s="472"/>
      <c r="BZ42" s="472"/>
      <c r="CA42" s="472"/>
      <c r="CB42" s="472"/>
      <c r="CC42" s="472"/>
      <c r="CD42" s="472"/>
      <c r="CE42" s="472"/>
      <c r="CF42" s="472"/>
      <c r="CG42" s="472"/>
      <c r="CH42" s="472"/>
      <c r="CI42" s="472"/>
      <c r="CJ42" s="472"/>
      <c r="CK42" s="472"/>
      <c r="CL42" s="472"/>
      <c r="CM42" s="472"/>
      <c r="CN42" s="472"/>
      <c r="CO42" s="472"/>
      <c r="CP42" s="472"/>
      <c r="CQ42" s="472"/>
      <c r="CR42" s="472"/>
      <c r="CS42" s="472"/>
      <c r="CT42" s="472"/>
      <c r="CU42" s="472"/>
      <c r="CV42" s="472"/>
      <c r="CW42" s="472"/>
      <c r="CX42" s="472"/>
      <c r="CY42" s="472"/>
      <c r="CZ42" s="472"/>
      <c r="DA42" s="472"/>
      <c r="DB42" s="472"/>
      <c r="DC42" s="472"/>
      <c r="DD42" s="472"/>
      <c r="DE42" s="472"/>
      <c r="DF42" s="472"/>
      <c r="DG42" s="472"/>
      <c r="DH42" s="472"/>
      <c r="DI42" s="472"/>
      <c r="DJ42" s="472"/>
      <c r="DK42" s="472"/>
      <c r="DL42" s="472"/>
      <c r="EC42" s="473"/>
      <c r="ED42" s="471"/>
      <c r="EE42" s="471"/>
    </row>
    <row r="43" spans="2:136" s="475" customFormat="1" ht="15">
      <c r="B43" s="474"/>
      <c r="C43" s="474"/>
      <c r="D43" s="474"/>
      <c r="E43" s="474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474"/>
      <c r="Y43" s="474"/>
      <c r="Z43" s="474"/>
      <c r="AA43" s="474"/>
      <c r="AB43" s="474"/>
      <c r="AC43" s="474"/>
      <c r="AD43" s="474"/>
      <c r="AE43" s="474"/>
      <c r="AF43" s="474"/>
      <c r="AG43" s="474"/>
      <c r="AH43" s="474"/>
      <c r="AI43" s="474"/>
      <c r="AJ43" s="474"/>
      <c r="AK43" s="474"/>
      <c r="AL43" s="474"/>
      <c r="AM43" s="474"/>
      <c r="AN43" s="474"/>
      <c r="AO43" s="474"/>
      <c r="AP43" s="474"/>
      <c r="AQ43" s="474"/>
      <c r="AR43" s="474"/>
      <c r="AS43" s="474"/>
      <c r="AT43" s="474"/>
      <c r="AU43" s="474"/>
      <c r="AV43" s="474"/>
      <c r="AW43" s="474"/>
      <c r="AX43" s="474"/>
      <c r="AY43" s="474"/>
      <c r="AZ43" s="474"/>
      <c r="BA43" s="474"/>
      <c r="BB43" s="474"/>
      <c r="BC43" s="474"/>
      <c r="BD43" s="474"/>
      <c r="BE43" s="474"/>
      <c r="BF43" s="474"/>
      <c r="BG43" s="474"/>
      <c r="BH43" s="474"/>
      <c r="BI43" s="474"/>
      <c r="BJ43" s="474"/>
      <c r="BK43" s="474"/>
      <c r="BL43" s="474"/>
      <c r="BM43" s="474"/>
      <c r="BN43" s="474"/>
      <c r="BO43" s="474"/>
      <c r="BP43" s="474"/>
      <c r="BQ43" s="474"/>
      <c r="BR43" s="474"/>
      <c r="BS43" s="474"/>
      <c r="BT43" s="474"/>
      <c r="BU43" s="474"/>
      <c r="BV43" s="474"/>
      <c r="BW43" s="474"/>
      <c r="BX43" s="474"/>
      <c r="BY43" s="474"/>
      <c r="BZ43" s="474"/>
      <c r="CA43" s="474"/>
      <c r="CB43" s="474"/>
      <c r="CC43" s="474"/>
      <c r="CD43" s="474"/>
      <c r="CE43" s="474"/>
      <c r="CF43" s="474"/>
      <c r="CG43" s="474"/>
      <c r="CH43" s="474"/>
      <c r="CI43" s="474"/>
      <c r="CJ43" s="474"/>
      <c r="CK43" s="474"/>
      <c r="CL43" s="474"/>
      <c r="CM43" s="474"/>
      <c r="CN43" s="474"/>
      <c r="CO43" s="474"/>
      <c r="CP43" s="474"/>
      <c r="CQ43" s="474"/>
      <c r="CR43" s="474"/>
      <c r="CS43" s="474"/>
      <c r="CT43" s="474"/>
      <c r="CU43" s="474"/>
      <c r="CV43" s="474"/>
      <c r="CW43" s="474"/>
      <c r="CX43" s="474"/>
      <c r="CY43" s="474"/>
      <c r="CZ43" s="474"/>
      <c r="DA43" s="474"/>
      <c r="DB43" s="474"/>
      <c r="DC43" s="474"/>
      <c r="DD43" s="474"/>
      <c r="DE43" s="474"/>
      <c r="DF43" s="474"/>
      <c r="DG43" s="474"/>
      <c r="DH43" s="474"/>
      <c r="DI43" s="474"/>
      <c r="DJ43" s="474"/>
      <c r="DK43" s="474"/>
      <c r="DL43" s="474"/>
      <c r="EC43" s="476"/>
      <c r="ED43" s="477"/>
      <c r="EE43" s="477"/>
    </row>
    <row r="44" spans="2:136" ht="12">
      <c r="B44" s="478"/>
      <c r="C44" s="478"/>
      <c r="D44" s="478"/>
      <c r="E44" s="478"/>
      <c r="F44" s="478"/>
      <c r="G44" s="478"/>
      <c r="H44" s="478"/>
      <c r="I44" s="478"/>
      <c r="J44" s="478"/>
      <c r="K44" s="478"/>
      <c r="L44" s="478"/>
      <c r="M44" s="478"/>
      <c r="N44" s="478"/>
      <c r="O44" s="478"/>
      <c r="P44" s="478"/>
      <c r="Q44" s="478"/>
      <c r="R44" s="478"/>
      <c r="S44" s="478"/>
      <c r="T44" s="478"/>
      <c r="U44" s="478"/>
      <c r="V44" s="478"/>
      <c r="W44" s="478"/>
      <c r="X44" s="478"/>
      <c r="Y44" s="478"/>
      <c r="Z44" s="478"/>
      <c r="AA44" s="478"/>
      <c r="AB44" s="478"/>
      <c r="AC44" s="478"/>
      <c r="AD44" s="478"/>
      <c r="AE44" s="478"/>
      <c r="AF44" s="478"/>
      <c r="AG44" s="478"/>
      <c r="AH44" s="478"/>
      <c r="AI44" s="478"/>
      <c r="AJ44" s="478"/>
      <c r="AK44" s="478"/>
      <c r="AL44" s="478"/>
      <c r="AM44" s="478"/>
      <c r="AN44" s="478"/>
      <c r="AO44" s="478"/>
      <c r="AP44" s="478"/>
      <c r="AQ44" s="478"/>
      <c r="AR44" s="478"/>
      <c r="AS44" s="478"/>
      <c r="AT44" s="478"/>
      <c r="AU44" s="478"/>
      <c r="AV44" s="478"/>
      <c r="AW44" s="478"/>
      <c r="AX44" s="478"/>
      <c r="AY44" s="478"/>
      <c r="AZ44" s="478"/>
      <c r="BA44" s="478"/>
      <c r="BB44" s="478"/>
      <c r="BC44" s="478"/>
      <c r="BD44" s="478"/>
      <c r="BE44" s="478"/>
      <c r="BF44" s="478"/>
      <c r="BG44" s="478"/>
      <c r="BH44" s="478"/>
      <c r="BI44" s="478"/>
      <c r="BJ44" s="478"/>
      <c r="BK44" s="478"/>
      <c r="BL44" s="478"/>
      <c r="BM44" s="478"/>
      <c r="BN44" s="478"/>
      <c r="BO44" s="478"/>
      <c r="BP44" s="478"/>
      <c r="BQ44" s="478"/>
      <c r="BR44" s="478"/>
      <c r="BS44" s="478"/>
      <c r="BT44" s="478"/>
      <c r="BU44" s="478"/>
      <c r="BV44" s="478"/>
      <c r="BW44" s="478"/>
      <c r="BX44" s="478"/>
      <c r="BY44" s="478"/>
      <c r="BZ44" s="478"/>
      <c r="CA44" s="478"/>
      <c r="CB44" s="478"/>
      <c r="CC44" s="478"/>
      <c r="CD44" s="478"/>
      <c r="CE44" s="478"/>
      <c r="CF44" s="478"/>
      <c r="CG44" s="478"/>
      <c r="CH44" s="478"/>
      <c r="CI44" s="478"/>
      <c r="CJ44" s="478"/>
      <c r="CK44" s="478"/>
      <c r="CL44" s="478"/>
      <c r="CM44" s="478"/>
      <c r="CN44" s="478"/>
      <c r="CO44" s="478"/>
      <c r="CP44" s="478"/>
      <c r="CQ44" s="478"/>
      <c r="CR44" s="478"/>
      <c r="CS44" s="478"/>
      <c r="CT44" s="478"/>
      <c r="CU44" s="478"/>
      <c r="CV44" s="478"/>
      <c r="CW44" s="478"/>
      <c r="CX44" s="478"/>
      <c r="CY44" s="478"/>
      <c r="CZ44" s="478"/>
      <c r="DA44" s="478"/>
      <c r="DB44" s="478"/>
      <c r="DC44" s="478"/>
      <c r="DD44" s="478"/>
      <c r="DE44" s="478"/>
      <c r="DF44" s="478"/>
      <c r="DG44" s="478"/>
      <c r="DH44" s="478"/>
      <c r="DI44" s="478"/>
      <c r="DJ44" s="478"/>
      <c r="DK44" s="478"/>
      <c r="DL44" s="478"/>
      <c r="EC44" s="24"/>
      <c r="ED44" s="24"/>
      <c r="EE44" s="24"/>
    </row>
    <row r="45" spans="2:136" s="482" customFormat="1" ht="15.75">
      <c r="B45" s="479" t="s">
        <v>136</v>
      </c>
      <c r="C45" s="480"/>
      <c r="D45" s="480"/>
      <c r="E45" s="480"/>
      <c r="F45" s="480"/>
      <c r="G45" s="481"/>
      <c r="H45" s="481"/>
      <c r="I45" s="481"/>
      <c r="J45" s="481"/>
      <c r="K45" s="481"/>
      <c r="L45" s="481"/>
      <c r="M45" s="481"/>
      <c r="N45" s="481"/>
      <c r="O45" s="481"/>
      <c r="P45" s="481"/>
      <c r="Q45" s="481"/>
      <c r="R45" s="481"/>
      <c r="S45" s="481"/>
      <c r="T45" s="481"/>
      <c r="U45" s="481"/>
      <c r="V45" s="481"/>
      <c r="W45" s="481"/>
      <c r="X45" s="481"/>
      <c r="Y45" s="481"/>
      <c r="Z45" s="481"/>
      <c r="AA45" s="481"/>
      <c r="AB45" s="481"/>
      <c r="AC45" s="481"/>
      <c r="AD45" s="481"/>
      <c r="AE45" s="481"/>
      <c r="AF45" s="481"/>
      <c r="AG45" s="481"/>
      <c r="AH45" s="481"/>
      <c r="AI45" s="481"/>
      <c r="AJ45" s="481"/>
      <c r="AK45" s="481"/>
      <c r="AL45" s="481"/>
      <c r="AM45" s="481"/>
      <c r="AN45" s="481"/>
      <c r="AO45" s="481"/>
      <c r="AP45" s="481"/>
      <c r="AQ45" s="481"/>
      <c r="AR45" s="481"/>
      <c r="AS45" s="481"/>
      <c r="AT45" s="481"/>
      <c r="AU45" s="481"/>
      <c r="AV45" s="481"/>
      <c r="AW45" s="481"/>
      <c r="AX45" s="481"/>
      <c r="AY45" s="481"/>
      <c r="AZ45" s="481"/>
      <c r="BA45" s="481"/>
      <c r="BB45" s="481"/>
      <c r="BC45" s="481"/>
      <c r="BD45" s="481"/>
      <c r="BE45" s="481"/>
      <c r="BF45" s="481"/>
      <c r="BG45" s="481"/>
      <c r="BH45" s="481"/>
      <c r="BI45" s="481"/>
      <c r="BJ45" s="481"/>
      <c r="BK45" s="481"/>
      <c r="BL45" s="481"/>
      <c r="BM45" s="481"/>
      <c r="BN45" s="481"/>
      <c r="BO45" s="481"/>
      <c r="BP45" s="481"/>
      <c r="BQ45" s="481"/>
      <c r="BR45" s="481"/>
      <c r="BS45" s="481"/>
      <c r="BT45" s="481"/>
      <c r="BU45" s="481"/>
      <c r="BV45" s="481"/>
      <c r="BW45" s="481"/>
      <c r="BX45" s="481"/>
      <c r="BY45" s="481"/>
      <c r="BZ45" s="481"/>
      <c r="CA45" s="481"/>
      <c r="CB45" s="481"/>
      <c r="CC45" s="481"/>
      <c r="CD45" s="481"/>
      <c r="CE45" s="481"/>
      <c r="CF45" s="481"/>
      <c r="CG45" s="481"/>
      <c r="CH45" s="481"/>
      <c r="CI45" s="481"/>
      <c r="CJ45" s="481"/>
      <c r="CK45" s="481"/>
      <c r="CL45" s="481"/>
      <c r="CM45" s="481"/>
      <c r="CN45" s="481"/>
      <c r="CO45" s="481"/>
      <c r="CP45" s="481"/>
      <c r="CQ45" s="481"/>
      <c r="CR45" s="481"/>
      <c r="CS45" s="481"/>
      <c r="CT45" s="481"/>
      <c r="CU45" s="481"/>
      <c r="CV45" s="481"/>
      <c r="CW45" s="481"/>
      <c r="CX45" s="481"/>
      <c r="CY45" s="481"/>
      <c r="CZ45" s="481"/>
      <c r="DA45" s="481"/>
      <c r="DB45" s="481"/>
      <c r="DC45" s="481"/>
      <c r="DD45" s="481"/>
      <c r="DE45" s="481"/>
      <c r="DF45" s="481"/>
      <c r="DG45" s="481"/>
      <c r="DH45" s="481"/>
      <c r="DI45" s="481"/>
      <c r="DJ45" s="481"/>
      <c r="DK45" s="481"/>
      <c r="DL45" s="481"/>
      <c r="DT45" s="483"/>
      <c r="EC45" s="223"/>
      <c r="ED45" s="484"/>
      <c r="EE45" s="484"/>
      <c r="EF45" s="485"/>
    </row>
    <row r="46" spans="2:136" s="218" customFormat="1" ht="12">
      <c r="B46" s="486"/>
      <c r="C46" s="486"/>
      <c r="D46" s="486"/>
      <c r="E46" s="486"/>
      <c r="F46" s="486"/>
      <c r="G46" s="486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38"/>
      <c r="AI46" s="338"/>
      <c r="AJ46" s="338"/>
      <c r="AK46" s="338"/>
      <c r="AL46" s="338"/>
      <c r="AM46" s="338"/>
      <c r="AN46" s="338"/>
      <c r="AO46" s="338"/>
      <c r="AP46" s="338"/>
      <c r="AQ46" s="338"/>
      <c r="AR46" s="486"/>
      <c r="AS46" s="486"/>
      <c r="AT46" s="486"/>
      <c r="AU46" s="486"/>
      <c r="AV46" s="486"/>
      <c r="AW46" s="486"/>
      <c r="AX46" s="486"/>
      <c r="AY46" s="486"/>
      <c r="AZ46" s="486"/>
      <c r="BA46" s="338"/>
      <c r="BB46" s="338"/>
      <c r="BC46" s="338"/>
      <c r="BD46" s="338"/>
      <c r="BE46" s="338"/>
      <c r="BF46" s="338"/>
      <c r="BG46" s="338"/>
      <c r="BH46" s="338"/>
      <c r="BI46" s="338"/>
      <c r="BJ46" s="338"/>
      <c r="BK46" s="338"/>
      <c r="BL46" s="338"/>
      <c r="BM46" s="338"/>
      <c r="BN46" s="338"/>
      <c r="BO46" s="338"/>
      <c r="BP46" s="338"/>
      <c r="BQ46" s="338"/>
      <c r="BR46" s="338"/>
      <c r="BS46" s="338"/>
      <c r="BT46" s="338"/>
      <c r="BU46" s="338"/>
      <c r="BV46" s="338"/>
      <c r="BW46" s="338"/>
      <c r="BX46" s="338"/>
      <c r="BY46" s="338"/>
      <c r="BZ46" s="338"/>
      <c r="CA46" s="338"/>
      <c r="CB46" s="338"/>
      <c r="CC46" s="338"/>
      <c r="CD46" s="338"/>
      <c r="CE46" s="338"/>
      <c r="CF46" s="338"/>
      <c r="CG46" s="338"/>
      <c r="CH46" s="338"/>
      <c r="CI46" s="338"/>
      <c r="CJ46" s="338"/>
      <c r="CK46" s="338"/>
      <c r="CL46" s="338"/>
      <c r="CM46" s="338"/>
      <c r="CN46" s="338"/>
      <c r="CO46" s="338"/>
      <c r="CP46" s="338"/>
      <c r="CQ46" s="338"/>
      <c r="CR46" s="338"/>
      <c r="CS46" s="338"/>
      <c r="CT46" s="338"/>
      <c r="CU46" s="338"/>
      <c r="CV46" s="338"/>
      <c r="CW46" s="338"/>
      <c r="CX46" s="338"/>
      <c r="CY46" s="338"/>
      <c r="CZ46" s="338"/>
      <c r="DA46" s="338"/>
      <c r="DB46" s="338"/>
      <c r="DC46" s="338"/>
      <c r="DD46" s="338"/>
      <c r="DE46" s="338"/>
      <c r="DF46" s="338"/>
      <c r="DG46" s="338"/>
      <c r="DH46" s="338"/>
      <c r="DI46" s="338"/>
      <c r="DJ46" s="338"/>
      <c r="DK46" s="338"/>
      <c r="DL46" s="338"/>
      <c r="EC46" s="487"/>
      <c r="ED46" s="488"/>
      <c r="EE46" s="488"/>
      <c r="EF46" s="489"/>
    </row>
    <row r="47" spans="2:136" s="496" customFormat="1" ht="15.75">
      <c r="B47" s="490" t="s">
        <v>137</v>
      </c>
      <c r="C47" s="491"/>
      <c r="D47" s="491"/>
      <c r="E47" s="491"/>
      <c r="F47" s="491"/>
      <c r="G47" s="491"/>
      <c r="H47" s="491"/>
      <c r="I47" s="491"/>
      <c r="J47" s="491"/>
      <c r="K47" s="491"/>
      <c r="L47" s="491"/>
      <c r="M47" s="491"/>
      <c r="N47" s="491"/>
      <c r="O47" s="491"/>
      <c r="P47" s="491"/>
      <c r="Q47" s="491"/>
      <c r="R47" s="491"/>
      <c r="S47" s="491"/>
      <c r="T47" s="491"/>
      <c r="U47" s="491"/>
      <c r="V47" s="491"/>
      <c r="W47" s="491"/>
      <c r="X47" s="491"/>
      <c r="Y47" s="491"/>
      <c r="Z47" s="491"/>
      <c r="AA47" s="491"/>
      <c r="AB47" s="491"/>
      <c r="AC47" s="491"/>
      <c r="AD47" s="491"/>
      <c r="AE47" s="491"/>
      <c r="AF47" s="491"/>
      <c r="AG47" s="491"/>
      <c r="AH47" s="491"/>
      <c r="AI47" s="491"/>
      <c r="AJ47" s="491"/>
      <c r="AK47" s="491"/>
      <c r="AL47" s="491"/>
      <c r="AM47" s="491"/>
      <c r="AN47" s="491"/>
      <c r="AO47" s="491"/>
      <c r="AP47" s="491"/>
      <c r="AQ47" s="492"/>
      <c r="AR47" s="493" t="s">
        <v>40</v>
      </c>
      <c r="AS47" s="493"/>
      <c r="AT47" s="493"/>
      <c r="AU47" s="493"/>
      <c r="AV47" s="493"/>
      <c r="AW47" s="493"/>
      <c r="AX47" s="493" t="s">
        <v>41</v>
      </c>
      <c r="AY47" s="493"/>
      <c r="AZ47" s="493"/>
      <c r="BA47" s="493"/>
      <c r="BB47" s="493"/>
      <c r="BC47" s="493"/>
      <c r="BD47" s="494" t="s">
        <v>42</v>
      </c>
      <c r="BE47" s="494"/>
      <c r="BF47" s="494"/>
      <c r="BG47" s="494"/>
      <c r="BH47" s="494"/>
      <c r="BI47" s="494"/>
      <c r="BJ47" s="492"/>
      <c r="BK47" s="492"/>
      <c r="BL47" s="492"/>
      <c r="BM47" s="492"/>
      <c r="BN47" s="492"/>
      <c r="BO47" s="492"/>
      <c r="BP47" s="492"/>
      <c r="BQ47" s="492"/>
      <c r="BR47" s="492"/>
      <c r="BS47" s="492"/>
      <c r="BT47" s="492"/>
      <c r="BU47" s="492"/>
      <c r="BV47" s="492"/>
      <c r="BW47" s="492"/>
      <c r="BX47" s="492"/>
      <c r="BY47" s="492"/>
      <c r="BZ47" s="492"/>
      <c r="CA47" s="492"/>
      <c r="CB47" s="492"/>
      <c r="CC47" s="492"/>
      <c r="CD47" s="492"/>
      <c r="CE47" s="492"/>
      <c r="CF47" s="492"/>
      <c r="CG47" s="492"/>
      <c r="CH47" s="492"/>
      <c r="CI47" s="492"/>
      <c r="CJ47" s="492"/>
      <c r="CK47" s="495"/>
      <c r="CL47" s="492"/>
      <c r="CM47" s="492"/>
      <c r="CN47" s="492"/>
      <c r="CO47" s="492"/>
      <c r="CP47" s="492"/>
      <c r="CQ47" s="495"/>
      <c r="CR47" s="492"/>
      <c r="CS47" s="492"/>
      <c r="CT47" s="492"/>
      <c r="CU47" s="492"/>
      <c r="CV47" s="492"/>
      <c r="CW47" s="495"/>
      <c r="CX47" s="492"/>
      <c r="CY47" s="492"/>
      <c r="CZ47" s="492"/>
      <c r="DA47" s="492"/>
      <c r="DB47" s="492"/>
      <c r="DC47" s="492"/>
      <c r="DD47" s="492"/>
      <c r="DE47" s="492"/>
      <c r="DF47" s="492"/>
      <c r="DG47" s="492"/>
      <c r="DH47" s="492"/>
      <c r="DI47" s="492"/>
      <c r="DJ47" s="492"/>
      <c r="DK47" s="492"/>
      <c r="DL47" s="492"/>
      <c r="EC47" s="488"/>
      <c r="ED47" s="488"/>
      <c r="EE47" s="488"/>
    </row>
    <row r="48" spans="2:136" s="496" customFormat="1" ht="12.75">
      <c r="B48" s="497" t="s">
        <v>138</v>
      </c>
      <c r="C48" s="497"/>
      <c r="D48" s="497"/>
      <c r="E48" s="497"/>
      <c r="F48" s="495"/>
      <c r="G48" s="498"/>
      <c r="H48" s="492"/>
      <c r="I48" s="492"/>
      <c r="J48" s="492"/>
      <c r="K48" s="492"/>
      <c r="L48" s="492"/>
      <c r="M48" s="492"/>
      <c r="N48" s="492"/>
      <c r="O48" s="492"/>
      <c r="P48" s="492"/>
      <c r="Q48" s="492"/>
      <c r="R48" s="492"/>
      <c r="S48" s="492"/>
      <c r="T48" s="492"/>
      <c r="U48" s="492"/>
      <c r="V48" s="492"/>
      <c r="W48" s="492"/>
      <c r="X48" s="492"/>
      <c r="Y48" s="492"/>
      <c r="Z48" s="492"/>
      <c r="AA48" s="492"/>
      <c r="AB48" s="492"/>
      <c r="AC48" s="492"/>
      <c r="AD48" s="492"/>
      <c r="AE48" s="492"/>
      <c r="AF48" s="492"/>
      <c r="AG48" s="492"/>
      <c r="AH48" s="492"/>
      <c r="AI48" s="492"/>
      <c r="AJ48" s="492"/>
      <c r="AK48" s="492"/>
      <c r="AL48" s="492"/>
      <c r="AM48" s="492"/>
      <c r="AN48" s="492"/>
      <c r="AO48" s="492"/>
      <c r="AP48" s="492"/>
      <c r="AQ48" s="492"/>
      <c r="AR48" s="499">
        <v>1</v>
      </c>
      <c r="AS48" s="499"/>
      <c r="AT48" s="499"/>
      <c r="AU48" s="499"/>
      <c r="AV48" s="499"/>
      <c r="AW48" s="499"/>
      <c r="AX48" s="453"/>
      <c r="AY48" s="500"/>
      <c r="AZ48" s="500"/>
      <c r="BA48" s="500"/>
      <c r="BB48" s="500"/>
      <c r="BC48" s="500"/>
      <c r="BD48" s="501">
        <f>AM$5*AR48</f>
        <v>0</v>
      </c>
      <c r="BE48" s="501"/>
      <c r="BF48" s="501"/>
      <c r="BG48" s="501"/>
      <c r="BH48" s="501"/>
      <c r="BI48" s="501"/>
      <c r="BJ48" s="492"/>
      <c r="BK48" s="492"/>
      <c r="BL48" s="492"/>
      <c r="BM48" s="492"/>
      <c r="BN48" s="492"/>
      <c r="BO48" s="492"/>
      <c r="BP48" s="492"/>
      <c r="BQ48" s="492"/>
      <c r="BR48" s="492"/>
      <c r="BS48" s="492"/>
      <c r="BT48" s="492"/>
      <c r="BU48" s="492"/>
      <c r="BV48" s="492"/>
      <c r="BW48" s="492"/>
      <c r="BX48" s="492"/>
      <c r="BY48" s="492"/>
      <c r="BZ48" s="492"/>
      <c r="CA48" s="492"/>
      <c r="CB48" s="492"/>
      <c r="CC48" s="492"/>
      <c r="CD48" s="492"/>
      <c r="CE48" s="492"/>
      <c r="CF48" s="492"/>
      <c r="CG48" s="492"/>
      <c r="CH48" s="492"/>
      <c r="CI48" s="492"/>
      <c r="CJ48" s="492"/>
      <c r="CK48" s="492"/>
      <c r="CL48" s="492"/>
      <c r="CM48" s="492"/>
      <c r="CN48" s="492"/>
      <c r="CO48" s="492"/>
      <c r="CP48" s="492"/>
      <c r="CQ48" s="492"/>
      <c r="CR48" s="492"/>
      <c r="CS48" s="492"/>
      <c r="CT48" s="492"/>
      <c r="CU48" s="492"/>
      <c r="CV48" s="492"/>
      <c r="CW48" s="492"/>
      <c r="CX48" s="492"/>
      <c r="CY48" s="492"/>
      <c r="CZ48" s="492"/>
      <c r="DA48" s="492"/>
      <c r="DB48" s="492"/>
      <c r="DC48" s="492"/>
      <c r="DD48" s="492"/>
      <c r="DE48" s="492"/>
      <c r="DF48" s="492"/>
      <c r="DG48" s="492"/>
      <c r="DH48" s="492"/>
      <c r="DI48" s="492"/>
      <c r="DJ48" s="492"/>
      <c r="DK48" s="492"/>
      <c r="DL48" s="492"/>
      <c r="EC48" s="488"/>
      <c r="ED48" s="488"/>
      <c r="EE48" s="488"/>
    </row>
    <row r="49" spans="2:136" s="496" customFormat="1" ht="12">
      <c r="B49" s="502" t="s">
        <v>61</v>
      </c>
      <c r="C49" s="502"/>
      <c r="D49" s="502"/>
      <c r="E49" s="502"/>
      <c r="F49" s="502"/>
      <c r="G49" s="502"/>
      <c r="H49" s="502"/>
      <c r="I49" s="502"/>
      <c r="J49" s="502"/>
      <c r="K49" s="502"/>
      <c r="L49" s="502"/>
      <c r="M49" s="502"/>
      <c r="N49" s="502"/>
      <c r="O49" s="502"/>
      <c r="P49" s="502"/>
      <c r="Q49" s="502"/>
      <c r="R49" s="502"/>
      <c r="S49" s="502"/>
      <c r="T49" s="502"/>
      <c r="U49" s="502"/>
      <c r="V49" s="502"/>
      <c r="W49" s="502"/>
      <c r="X49" s="502"/>
      <c r="Y49" s="502"/>
      <c r="Z49" s="502"/>
      <c r="AA49" s="502"/>
      <c r="AB49" s="502"/>
      <c r="AC49" s="502"/>
      <c r="AD49" s="502"/>
      <c r="AE49" s="502"/>
      <c r="AF49" s="502"/>
      <c r="AG49" s="502"/>
      <c r="AH49" s="502"/>
      <c r="AI49" s="502"/>
      <c r="AJ49" s="502"/>
      <c r="AK49" s="502"/>
      <c r="AL49" s="502"/>
      <c r="AM49" s="502"/>
      <c r="AN49" s="502"/>
      <c r="AO49" s="502"/>
      <c r="AP49" s="502"/>
      <c r="AQ49" s="492"/>
      <c r="AR49" s="503">
        <v>0.1</v>
      </c>
      <c r="AS49" s="503"/>
      <c r="AT49" s="503"/>
      <c r="AU49" s="503"/>
      <c r="AV49" s="503"/>
      <c r="AW49" s="503"/>
      <c r="AX49" s="504">
        <f>BD48</f>
        <v>0</v>
      </c>
      <c r="AY49" s="504"/>
      <c r="AZ49" s="504"/>
      <c r="BA49" s="504"/>
      <c r="BB49" s="504"/>
      <c r="BC49" s="504"/>
      <c r="BD49" s="504">
        <f>AR49*AX49</f>
        <v>0</v>
      </c>
      <c r="BE49" s="504"/>
      <c r="BF49" s="504"/>
      <c r="BG49" s="504"/>
      <c r="BH49" s="504"/>
      <c r="BI49" s="504"/>
      <c r="BJ49" s="492"/>
      <c r="BK49" s="492"/>
      <c r="BL49" s="492"/>
      <c r="BM49" s="492"/>
      <c r="BN49" s="492"/>
      <c r="BO49" s="492"/>
      <c r="BP49" s="492"/>
      <c r="BQ49" s="492"/>
      <c r="BR49" s="492"/>
      <c r="BS49" s="492"/>
      <c r="BT49" s="492"/>
      <c r="BU49" s="492"/>
      <c r="BV49" s="492"/>
      <c r="BW49" s="492"/>
      <c r="BX49" s="492"/>
      <c r="BY49" s="492"/>
      <c r="BZ49" s="492"/>
      <c r="CA49" s="492"/>
      <c r="CB49" s="492"/>
      <c r="CC49" s="492"/>
      <c r="CD49" s="492"/>
      <c r="CE49" s="492"/>
      <c r="CF49" s="492"/>
      <c r="CG49" s="492"/>
      <c r="CH49" s="492"/>
      <c r="CI49" s="492"/>
      <c r="CJ49" s="492"/>
      <c r="CK49" s="492"/>
      <c r="CL49" s="492"/>
      <c r="CM49" s="492"/>
      <c r="CN49" s="492"/>
      <c r="CO49" s="492"/>
      <c r="CP49" s="492"/>
      <c r="CQ49" s="492"/>
      <c r="CR49" s="492"/>
      <c r="CS49" s="492"/>
      <c r="CT49" s="492"/>
      <c r="CU49" s="492"/>
      <c r="CV49" s="492"/>
      <c r="CW49" s="492"/>
      <c r="CX49" s="492"/>
      <c r="CY49" s="492"/>
      <c r="CZ49" s="492"/>
      <c r="DA49" s="492"/>
      <c r="DB49" s="492"/>
      <c r="DC49" s="492"/>
      <c r="DD49" s="492"/>
      <c r="DE49" s="492"/>
      <c r="DF49" s="492"/>
      <c r="DG49" s="492"/>
      <c r="DH49" s="492"/>
      <c r="DI49" s="492"/>
      <c r="DJ49" s="492"/>
      <c r="DK49" s="492"/>
      <c r="DL49" s="492"/>
      <c r="EC49" s="488"/>
      <c r="ED49" s="488"/>
      <c r="EE49" s="488"/>
    </row>
    <row r="50" spans="2:136" s="496" customFormat="1" ht="12">
      <c r="B50" s="495" t="s">
        <v>139</v>
      </c>
      <c r="C50" s="495"/>
      <c r="D50" s="495"/>
      <c r="E50" s="495"/>
      <c r="F50" s="495"/>
      <c r="G50" s="498"/>
      <c r="H50" s="492"/>
      <c r="I50" s="492"/>
      <c r="J50" s="492"/>
      <c r="K50" s="492"/>
      <c r="L50" s="492"/>
      <c r="M50" s="492"/>
      <c r="N50" s="492"/>
      <c r="O50" s="492"/>
      <c r="P50" s="492"/>
      <c r="Q50" s="492"/>
      <c r="R50" s="492"/>
      <c r="S50" s="492"/>
      <c r="T50" s="492"/>
      <c r="U50" s="492"/>
      <c r="V50" s="492"/>
      <c r="W50" s="492"/>
      <c r="X50" s="492"/>
      <c r="Y50" s="492"/>
      <c r="Z50" s="492"/>
      <c r="AA50" s="492"/>
      <c r="AB50" s="492"/>
      <c r="AC50" s="492"/>
      <c r="AD50" s="492"/>
      <c r="AE50" s="492"/>
      <c r="AF50" s="492"/>
      <c r="AG50" s="492"/>
      <c r="AH50" s="492"/>
      <c r="AI50" s="492"/>
      <c r="AJ50" s="492"/>
      <c r="AK50" s="492"/>
      <c r="AL50" s="492"/>
      <c r="AM50" s="492"/>
      <c r="AN50" s="492"/>
      <c r="AO50" s="492"/>
      <c r="AP50" s="492"/>
      <c r="AQ50" s="492"/>
      <c r="AR50" s="499">
        <f>1-AR49</f>
        <v>0.9</v>
      </c>
      <c r="AS50" s="499"/>
      <c r="AT50" s="499"/>
      <c r="AU50" s="499"/>
      <c r="AV50" s="499"/>
      <c r="AW50" s="499"/>
      <c r="AX50" s="501">
        <f>BD48</f>
        <v>0</v>
      </c>
      <c r="AY50" s="501"/>
      <c r="AZ50" s="501"/>
      <c r="BA50" s="501"/>
      <c r="BB50" s="501"/>
      <c r="BC50" s="501"/>
      <c r="BD50" s="501">
        <f>IF(AR50="",0,AR50*AX50)</f>
        <v>0</v>
      </c>
      <c r="BE50" s="501"/>
      <c r="BF50" s="501"/>
      <c r="BG50" s="501"/>
      <c r="BH50" s="501"/>
      <c r="BI50" s="501"/>
      <c r="BJ50" s="492"/>
      <c r="BK50" s="492"/>
      <c r="BL50" s="492"/>
      <c r="BM50" s="492"/>
      <c r="BN50" s="492"/>
      <c r="BO50" s="492"/>
      <c r="BP50" s="492"/>
      <c r="BQ50" s="492"/>
      <c r="BR50" s="492"/>
      <c r="BS50" s="492"/>
      <c r="BT50" s="492"/>
      <c r="BU50" s="492"/>
      <c r="BV50" s="492"/>
      <c r="BW50" s="492"/>
      <c r="BX50" s="492"/>
      <c r="BY50" s="492"/>
      <c r="BZ50" s="492"/>
      <c r="CA50" s="492"/>
      <c r="CB50" s="492"/>
      <c r="CC50" s="492"/>
      <c r="CD50" s="492"/>
      <c r="CE50" s="492"/>
      <c r="CF50" s="492"/>
      <c r="CG50" s="492"/>
      <c r="CH50" s="492"/>
      <c r="CI50" s="492"/>
      <c r="CJ50" s="492"/>
      <c r="CK50" s="495"/>
      <c r="CL50" s="492"/>
      <c r="CM50" s="492"/>
      <c r="CN50" s="492"/>
      <c r="CO50" s="492"/>
      <c r="CP50" s="492"/>
      <c r="CQ50" s="495"/>
      <c r="CR50" s="492"/>
      <c r="CS50" s="492"/>
      <c r="CT50" s="492"/>
      <c r="CU50" s="492"/>
      <c r="CV50" s="492"/>
      <c r="CW50" s="495"/>
      <c r="CX50" s="492"/>
      <c r="CY50" s="492"/>
      <c r="CZ50" s="492"/>
      <c r="DA50" s="492"/>
      <c r="DB50" s="492"/>
      <c r="DC50" s="492"/>
      <c r="DD50" s="492"/>
      <c r="DE50" s="492"/>
      <c r="DF50" s="492"/>
      <c r="DG50" s="492"/>
      <c r="DH50" s="492"/>
      <c r="DI50" s="492"/>
      <c r="DJ50" s="492"/>
      <c r="DK50" s="492"/>
      <c r="DL50" s="492"/>
      <c r="EC50" s="488"/>
      <c r="ED50" s="488"/>
      <c r="EE50" s="488"/>
    </row>
    <row r="51" spans="2:136" s="218" customFormat="1" ht="12">
      <c r="B51" s="486"/>
      <c r="C51" s="486"/>
      <c r="D51" s="486"/>
      <c r="E51" s="486"/>
      <c r="F51" s="486"/>
      <c r="G51" s="486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8"/>
      <c r="AE51" s="338"/>
      <c r="AF51" s="338"/>
      <c r="AG51" s="338"/>
      <c r="AH51" s="338"/>
      <c r="AI51" s="338"/>
      <c r="AJ51" s="338"/>
      <c r="AK51" s="338"/>
      <c r="AL51" s="338"/>
      <c r="AM51" s="338"/>
      <c r="AN51" s="338"/>
      <c r="AO51" s="338"/>
      <c r="AP51" s="338"/>
      <c r="AQ51" s="338"/>
      <c r="AR51" s="486"/>
      <c r="AS51" s="486"/>
      <c r="AT51" s="486"/>
      <c r="AU51" s="486"/>
      <c r="AV51" s="486"/>
      <c r="AW51" s="486"/>
      <c r="AX51" s="486"/>
      <c r="AY51" s="486"/>
      <c r="AZ51" s="486"/>
      <c r="BA51" s="338"/>
      <c r="BB51" s="338"/>
      <c r="BC51" s="338"/>
      <c r="BD51" s="338"/>
      <c r="BE51" s="338"/>
      <c r="BF51" s="338"/>
      <c r="BG51" s="338"/>
      <c r="BH51" s="338"/>
      <c r="BI51" s="338"/>
      <c r="BJ51" s="338"/>
      <c r="BK51" s="338"/>
      <c r="BL51" s="338"/>
      <c r="BM51" s="338"/>
      <c r="BN51" s="338"/>
      <c r="BO51" s="338"/>
      <c r="BP51" s="338"/>
      <c r="BQ51" s="338"/>
      <c r="BR51" s="338"/>
      <c r="BS51" s="338"/>
      <c r="BT51" s="338"/>
      <c r="BU51" s="338"/>
      <c r="BV51" s="338"/>
      <c r="BW51" s="338"/>
      <c r="BX51" s="338"/>
      <c r="BY51" s="338"/>
      <c r="BZ51" s="338"/>
      <c r="CA51" s="338"/>
      <c r="CB51" s="338"/>
      <c r="CC51" s="338"/>
      <c r="CD51" s="338"/>
      <c r="CE51" s="338"/>
      <c r="CF51" s="338"/>
      <c r="CG51" s="338"/>
      <c r="CH51" s="338"/>
      <c r="CI51" s="338"/>
      <c r="CJ51" s="338"/>
      <c r="CK51" s="338"/>
      <c r="CL51" s="338"/>
      <c r="CM51" s="338"/>
      <c r="CN51" s="338"/>
      <c r="CO51" s="338"/>
      <c r="CP51" s="338"/>
      <c r="CQ51" s="338"/>
      <c r="CR51" s="338"/>
      <c r="CS51" s="338"/>
      <c r="CT51" s="338"/>
      <c r="CU51" s="338"/>
      <c r="CV51" s="338"/>
      <c r="CW51" s="495"/>
      <c r="CX51" s="492"/>
      <c r="CY51" s="492"/>
      <c r="CZ51" s="492"/>
      <c r="DA51" s="492"/>
      <c r="DB51" s="492"/>
      <c r="DC51" s="492"/>
      <c r="DD51" s="492"/>
      <c r="DE51" s="492"/>
      <c r="DF51" s="492"/>
      <c r="DG51" s="492"/>
      <c r="DH51" s="492"/>
      <c r="DI51" s="492"/>
      <c r="DJ51" s="492"/>
      <c r="DK51" s="492"/>
      <c r="DL51" s="492"/>
      <c r="DM51" s="496"/>
      <c r="DN51" s="496"/>
      <c r="DO51" s="496"/>
      <c r="DP51" s="496"/>
      <c r="EC51" s="487"/>
      <c r="ED51" s="488"/>
      <c r="EE51" s="488"/>
      <c r="EF51" s="489"/>
    </row>
    <row r="52" spans="2:136" s="496" customFormat="1" ht="12">
      <c r="B52" s="495"/>
      <c r="C52" s="495" t="s">
        <v>140</v>
      </c>
      <c r="D52" s="495"/>
      <c r="E52" s="495"/>
      <c r="F52" s="495"/>
      <c r="G52" s="495"/>
      <c r="H52" s="492"/>
      <c r="I52" s="492"/>
      <c r="J52" s="492"/>
      <c r="K52" s="492"/>
      <c r="L52" s="492"/>
      <c r="M52" s="492"/>
      <c r="N52" s="492"/>
      <c r="O52" s="492"/>
      <c r="P52" s="492"/>
      <c r="Q52" s="492"/>
      <c r="R52" s="492"/>
      <c r="S52" s="492"/>
      <c r="T52" s="492"/>
      <c r="U52" s="492"/>
      <c r="V52" s="492"/>
      <c r="W52" s="492"/>
      <c r="X52" s="492"/>
      <c r="Y52" s="492"/>
      <c r="Z52" s="492"/>
      <c r="AA52" s="492"/>
      <c r="AB52" s="492"/>
      <c r="AC52" s="492"/>
      <c r="AD52" s="492"/>
      <c r="AE52" s="492"/>
      <c r="AF52" s="492"/>
      <c r="AG52" s="492"/>
      <c r="AH52" s="492"/>
      <c r="AI52" s="492"/>
      <c r="AJ52" s="492"/>
      <c r="AK52" s="492"/>
      <c r="AL52" s="492"/>
      <c r="AM52" s="492"/>
      <c r="AN52" s="492"/>
      <c r="AO52" s="492"/>
      <c r="AP52" s="505">
        <f>CR5</f>
        <v>0</v>
      </c>
      <c r="AQ52" s="492"/>
      <c r="AR52" s="506" t="s">
        <v>141</v>
      </c>
      <c r="AS52" s="507"/>
      <c r="AT52" s="507"/>
      <c r="AU52" s="507"/>
      <c r="AV52" s="507"/>
      <c r="AW52" s="507"/>
      <c r="AX52" s="507"/>
      <c r="AY52" s="507"/>
      <c r="AZ52" s="507"/>
      <c r="BA52" s="507"/>
      <c r="BB52" s="507"/>
      <c r="BC52" s="507"/>
      <c r="BD52" s="507"/>
      <c r="BE52" s="507"/>
      <c r="BF52" s="507"/>
      <c r="BG52" s="507"/>
      <c r="BH52" s="507"/>
      <c r="BI52" s="508"/>
      <c r="BJ52" s="492"/>
      <c r="BK52" s="506" t="s">
        <v>142</v>
      </c>
      <c r="BL52" s="507"/>
      <c r="BM52" s="507"/>
      <c r="BN52" s="507"/>
      <c r="BO52" s="507"/>
      <c r="BP52" s="507"/>
      <c r="BQ52" s="507"/>
      <c r="BR52" s="507"/>
      <c r="BS52" s="507"/>
      <c r="BT52" s="507"/>
      <c r="BU52" s="507"/>
      <c r="BV52" s="507"/>
      <c r="BW52" s="507"/>
      <c r="BX52" s="507"/>
      <c r="BY52" s="507"/>
      <c r="BZ52" s="507"/>
      <c r="CA52" s="507"/>
      <c r="CB52" s="508"/>
      <c r="CC52" s="492"/>
      <c r="CD52" s="506" t="s">
        <v>142</v>
      </c>
      <c r="CE52" s="507"/>
      <c r="CF52" s="507"/>
      <c r="CG52" s="507"/>
      <c r="CH52" s="507"/>
      <c r="CI52" s="507"/>
      <c r="CJ52" s="507"/>
      <c r="CK52" s="507"/>
      <c r="CL52" s="507"/>
      <c r="CM52" s="507"/>
      <c r="CN52" s="507"/>
      <c r="CO52" s="507"/>
      <c r="CP52" s="507"/>
      <c r="CQ52" s="507"/>
      <c r="CR52" s="507"/>
      <c r="CS52" s="507"/>
      <c r="CT52" s="507"/>
      <c r="CU52" s="508"/>
      <c r="CV52" s="492"/>
      <c r="CW52" s="495"/>
      <c r="CX52" s="492"/>
      <c r="CY52" s="492"/>
      <c r="CZ52" s="492"/>
      <c r="DA52" s="492"/>
      <c r="DB52" s="492"/>
      <c r="DC52" s="492"/>
      <c r="DD52" s="492"/>
      <c r="DE52" s="492"/>
      <c r="DF52" s="492"/>
      <c r="DG52" s="492"/>
      <c r="DH52" s="492"/>
      <c r="DI52" s="492"/>
      <c r="DJ52" s="492"/>
      <c r="DK52" s="492"/>
      <c r="DL52" s="492"/>
      <c r="EC52" s="488"/>
      <c r="ED52" s="488"/>
      <c r="EE52" s="488"/>
      <c r="EF52" s="509"/>
    </row>
    <row r="53" spans="2:136" s="496" customFormat="1" ht="12">
      <c r="B53" s="510"/>
      <c r="C53" s="511" t="str">
        <f>IF(DE6="","","Borítótervező felhasználási (szerzői) díj aránya:")</f>
        <v/>
      </c>
      <c r="D53" s="512"/>
      <c r="E53" s="512"/>
      <c r="F53" s="513"/>
      <c r="G53" s="514"/>
      <c r="H53" s="515"/>
      <c r="I53" s="515"/>
      <c r="J53" s="515"/>
      <c r="K53" s="515"/>
      <c r="L53" s="515"/>
      <c r="M53" s="515"/>
      <c r="N53" s="515"/>
      <c r="O53" s="515"/>
      <c r="P53" s="515"/>
      <c r="Q53" s="515"/>
      <c r="R53" s="515"/>
      <c r="S53" s="515"/>
      <c r="T53" s="515"/>
      <c r="U53" s="515"/>
      <c r="V53" s="515"/>
      <c r="W53" s="515"/>
      <c r="X53" s="515"/>
      <c r="Y53" s="515"/>
      <c r="Z53" s="515"/>
      <c r="AA53" s="515"/>
      <c r="AB53" s="515"/>
      <c r="AC53" s="515"/>
      <c r="AD53" s="515"/>
      <c r="AE53" s="515"/>
      <c r="AF53" s="515"/>
      <c r="AG53" s="515"/>
      <c r="AH53" s="515"/>
      <c r="AI53" s="515"/>
      <c r="AJ53" s="515"/>
      <c r="AK53" s="515"/>
      <c r="AL53" s="515"/>
      <c r="AM53" s="516" t="str">
        <f>IF(AM54="","",1-AM54)</f>
        <v/>
      </c>
      <c r="AN53" s="516"/>
      <c r="AO53" s="516"/>
      <c r="AP53" s="516"/>
      <c r="AQ53" s="492"/>
      <c r="AR53" s="517" t="s">
        <v>143</v>
      </c>
      <c r="AS53" s="518"/>
      <c r="AT53" s="518"/>
      <c r="AU53" s="518"/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18"/>
      <c r="BG53" s="518"/>
      <c r="BH53" s="518"/>
      <c r="BI53" s="519"/>
      <c r="BJ53" s="492"/>
      <c r="BK53" s="517" t="s">
        <v>144</v>
      </c>
      <c r="BL53" s="518"/>
      <c r="BM53" s="518"/>
      <c r="BN53" s="518"/>
      <c r="BO53" s="518"/>
      <c r="BP53" s="518"/>
      <c r="BQ53" s="518"/>
      <c r="BR53" s="518"/>
      <c r="BS53" s="518"/>
      <c r="BT53" s="518"/>
      <c r="BU53" s="518"/>
      <c r="BV53" s="518"/>
      <c r="BW53" s="518"/>
      <c r="BX53" s="518"/>
      <c r="BY53" s="518"/>
      <c r="BZ53" s="518"/>
      <c r="CA53" s="518"/>
      <c r="CB53" s="519"/>
      <c r="CC53" s="492"/>
      <c r="CD53" s="517" t="s">
        <v>145</v>
      </c>
      <c r="CE53" s="518"/>
      <c r="CF53" s="518"/>
      <c r="CG53" s="518"/>
      <c r="CH53" s="518"/>
      <c r="CI53" s="518"/>
      <c r="CJ53" s="518"/>
      <c r="CK53" s="518"/>
      <c r="CL53" s="518"/>
      <c r="CM53" s="518"/>
      <c r="CN53" s="518"/>
      <c r="CO53" s="518"/>
      <c r="CP53" s="518"/>
      <c r="CQ53" s="518"/>
      <c r="CR53" s="518"/>
      <c r="CS53" s="518"/>
      <c r="CT53" s="518"/>
      <c r="CU53" s="519"/>
      <c r="CV53" s="492"/>
      <c r="CW53" s="495"/>
      <c r="CX53" s="492"/>
      <c r="CY53" s="492"/>
      <c r="CZ53" s="492"/>
      <c r="DA53" s="492"/>
      <c r="DB53" s="492"/>
      <c r="DC53" s="492"/>
      <c r="DD53" s="492"/>
      <c r="DE53" s="492"/>
      <c r="DF53" s="492"/>
      <c r="DG53" s="492"/>
      <c r="DH53" s="492"/>
      <c r="DI53" s="492"/>
      <c r="DJ53" s="492"/>
      <c r="DK53" s="492"/>
      <c r="DL53" s="492"/>
      <c r="EC53" s="488"/>
      <c r="ED53" s="488"/>
    </row>
    <row r="54" spans="2:136" s="266" customFormat="1" ht="12">
      <c r="B54" s="520"/>
      <c r="C54" s="521" t="str">
        <f>IF(DE6="","","Borítótervező személyes munkavégzés aránya:")</f>
        <v/>
      </c>
      <c r="D54" s="510"/>
      <c r="E54" s="510"/>
      <c r="F54" s="495"/>
      <c r="G54" s="522"/>
      <c r="H54" s="492"/>
      <c r="I54" s="492"/>
      <c r="J54" s="492"/>
      <c r="K54" s="492"/>
      <c r="L54" s="492"/>
      <c r="M54" s="492"/>
      <c r="N54" s="492"/>
      <c r="O54" s="492"/>
      <c r="P54" s="492"/>
      <c r="Q54" s="492"/>
      <c r="R54" s="492"/>
      <c r="S54" s="492"/>
      <c r="T54" s="492"/>
      <c r="U54" s="492"/>
      <c r="V54" s="492"/>
      <c r="W54" s="492"/>
      <c r="X54" s="492"/>
      <c r="Y54" s="492"/>
      <c r="Z54" s="492"/>
      <c r="AA54" s="492"/>
      <c r="AB54" s="492"/>
      <c r="AC54" s="492"/>
      <c r="AD54" s="492"/>
      <c r="AE54" s="492"/>
      <c r="AF54" s="492"/>
      <c r="AG54" s="492"/>
      <c r="AH54" s="492"/>
      <c r="AI54" s="492"/>
      <c r="AJ54" s="492"/>
      <c r="AK54" s="492"/>
      <c r="AL54" s="492"/>
      <c r="AM54" s="523" t="str">
        <f>IF(DE6="","",IF(DF6="","",DF6))</f>
        <v/>
      </c>
      <c r="AN54" s="523"/>
      <c r="AO54" s="523"/>
      <c r="AP54" s="523"/>
      <c r="AQ54" s="524"/>
      <c r="AR54" s="517" t="s">
        <v>146</v>
      </c>
      <c r="AS54" s="518"/>
      <c r="AT54" s="518"/>
      <c r="AU54" s="518"/>
      <c r="AV54" s="518"/>
      <c r="AW54" s="518"/>
      <c r="AX54" s="518"/>
      <c r="AY54" s="518"/>
      <c r="AZ54" s="518"/>
      <c r="BA54" s="518"/>
      <c r="BB54" s="518"/>
      <c r="BC54" s="518"/>
      <c r="BD54" s="518"/>
      <c r="BE54" s="518"/>
      <c r="BF54" s="518"/>
      <c r="BG54" s="518"/>
      <c r="BH54" s="518"/>
      <c r="BI54" s="519"/>
      <c r="BJ54" s="524"/>
      <c r="BK54" s="525" t="str">
        <f>CONCATENATE("Megbízott jövedelme &lt;= ",BA74," Ft/nap")</f>
        <v>Megbízott jövedelme &lt;= 2000 Ft/nap</v>
      </c>
      <c r="BL54" s="526"/>
      <c r="BM54" s="526"/>
      <c r="BN54" s="526"/>
      <c r="BO54" s="526"/>
      <c r="BP54" s="526"/>
      <c r="BQ54" s="526"/>
      <c r="BR54" s="526"/>
      <c r="BS54" s="526"/>
      <c r="BT54" s="526"/>
      <c r="BU54" s="526"/>
      <c r="BV54" s="526"/>
      <c r="BW54" s="526"/>
      <c r="BX54" s="526"/>
      <c r="BY54" s="526"/>
      <c r="BZ54" s="526"/>
      <c r="CA54" s="526"/>
      <c r="CB54" s="527"/>
      <c r="CC54" s="524"/>
      <c r="CD54" s="525" t="str">
        <f>CONCATENATE("Megbízott jövedelme &gt; ",BA74," Ft/nap")</f>
        <v>Megbízott jövedelme &gt; 2000 Ft/nap</v>
      </c>
      <c r="CE54" s="526"/>
      <c r="CF54" s="526"/>
      <c r="CG54" s="526"/>
      <c r="CH54" s="526"/>
      <c r="CI54" s="526"/>
      <c r="CJ54" s="526"/>
      <c r="CK54" s="526"/>
      <c r="CL54" s="526"/>
      <c r="CM54" s="526"/>
      <c r="CN54" s="526"/>
      <c r="CO54" s="526"/>
      <c r="CP54" s="526"/>
      <c r="CQ54" s="526"/>
      <c r="CR54" s="526"/>
      <c r="CS54" s="526"/>
      <c r="CT54" s="526"/>
      <c r="CU54" s="527"/>
      <c r="CV54" s="524"/>
      <c r="CW54" s="495"/>
      <c r="CX54" s="492"/>
      <c r="CY54" s="492"/>
      <c r="CZ54" s="492"/>
      <c r="DA54" s="492"/>
      <c r="DB54" s="492"/>
      <c r="DC54" s="492"/>
      <c r="DD54" s="492"/>
      <c r="DE54" s="492"/>
      <c r="DF54" s="492"/>
      <c r="DG54" s="492"/>
      <c r="DH54" s="492"/>
      <c r="DI54" s="492"/>
      <c r="DJ54" s="492"/>
      <c r="DK54" s="492"/>
      <c r="DL54" s="492"/>
      <c r="DM54" s="496"/>
      <c r="DN54" s="496"/>
      <c r="DO54" s="496"/>
      <c r="DP54" s="496"/>
      <c r="EC54" s="528"/>
      <c r="ED54" s="528"/>
    </row>
    <row r="55" spans="2:136" s="266" customFormat="1" ht="12">
      <c r="B55" s="520"/>
      <c r="C55" s="511" t="str">
        <f>IF(DE6="","","Borítótervező tbj kötelezettségként vizsgálandó:")</f>
        <v/>
      </c>
      <c r="D55" s="515"/>
      <c r="E55" s="515"/>
      <c r="F55" s="515"/>
      <c r="G55" s="515"/>
      <c r="H55" s="515"/>
      <c r="I55" s="515"/>
      <c r="J55" s="515"/>
      <c r="K55" s="515"/>
      <c r="L55" s="515"/>
      <c r="M55" s="515"/>
      <c r="N55" s="515"/>
      <c r="O55" s="515"/>
      <c r="P55" s="515"/>
      <c r="Q55" s="515"/>
      <c r="R55" s="515"/>
      <c r="S55" s="515"/>
      <c r="T55" s="515"/>
      <c r="U55" s="515"/>
      <c r="V55" s="515"/>
      <c r="W55" s="515"/>
      <c r="X55" s="515"/>
      <c r="Y55" s="515"/>
      <c r="Z55" s="515"/>
      <c r="AA55" s="515"/>
      <c r="AB55" s="515"/>
      <c r="AC55" s="515"/>
      <c r="AD55" s="515"/>
      <c r="AE55" s="515"/>
      <c r="AF55" s="515"/>
      <c r="AG55" s="515"/>
      <c r="AH55" s="529" t="str">
        <f>IF(AM54="","",BD50*AM54)</f>
        <v/>
      </c>
      <c r="AI55" s="529"/>
      <c r="AJ55" s="529"/>
      <c r="AK55" s="529"/>
      <c r="AL55" s="529"/>
      <c r="AM55" s="529"/>
      <c r="AN55" s="529"/>
      <c r="AO55" s="529"/>
      <c r="AP55" s="529"/>
      <c r="AQ55" s="524"/>
      <c r="AR55" s="530"/>
      <c r="AS55" s="531"/>
      <c r="AT55" s="531"/>
      <c r="AU55" s="531"/>
      <c r="AV55" s="532"/>
      <c r="AW55" s="533"/>
      <c r="AX55" s="533"/>
      <c r="AY55" s="533"/>
      <c r="AZ55" s="533"/>
      <c r="BA55" s="533"/>
      <c r="BB55" s="533"/>
      <c r="BC55" s="533"/>
      <c r="BD55" s="533"/>
      <c r="BE55" s="533"/>
      <c r="BF55" s="533"/>
      <c r="BG55" s="533"/>
      <c r="BH55" s="533"/>
      <c r="BI55" s="534"/>
      <c r="BJ55" s="524"/>
      <c r="BK55" s="535"/>
      <c r="BL55" s="536"/>
      <c r="BM55" s="536"/>
      <c r="BN55" s="536"/>
      <c r="BO55" s="536"/>
      <c r="BP55" s="536"/>
      <c r="BQ55" s="536"/>
      <c r="BR55" s="536"/>
      <c r="BS55" s="536"/>
      <c r="BT55" s="536"/>
      <c r="BU55" s="536"/>
      <c r="BV55" s="536"/>
      <c r="BW55" s="536"/>
      <c r="BX55" s="536"/>
      <c r="BY55" s="536"/>
      <c r="BZ55" s="536"/>
      <c r="CA55" s="536"/>
      <c r="CB55" s="537"/>
      <c r="CC55" s="524"/>
      <c r="CD55" s="535"/>
      <c r="CE55" s="536"/>
      <c r="CF55" s="536"/>
      <c r="CG55" s="536"/>
      <c r="CH55" s="536"/>
      <c r="CI55" s="536"/>
      <c r="CJ55" s="536"/>
      <c r="CK55" s="536"/>
      <c r="CL55" s="536"/>
      <c r="CM55" s="536"/>
      <c r="CN55" s="536"/>
      <c r="CO55" s="536"/>
      <c r="CP55" s="536"/>
      <c r="CQ55" s="536"/>
      <c r="CR55" s="536"/>
      <c r="CS55" s="536"/>
      <c r="CT55" s="536"/>
      <c r="CU55" s="537"/>
      <c r="CV55" s="524"/>
      <c r="CW55" s="495"/>
      <c r="CX55" s="492"/>
      <c r="CY55" s="492"/>
      <c r="CZ55" s="492"/>
      <c r="DA55" s="492"/>
      <c r="DB55" s="492"/>
      <c r="DC55" s="492"/>
      <c r="DD55" s="492"/>
      <c r="DE55" s="492"/>
      <c r="DF55" s="492"/>
      <c r="DG55" s="492"/>
      <c r="DH55" s="492"/>
      <c r="DI55" s="492"/>
      <c r="DJ55" s="492"/>
      <c r="DK55" s="492"/>
      <c r="DL55" s="492"/>
      <c r="DM55" s="496"/>
      <c r="DN55" s="496"/>
      <c r="DO55" s="496"/>
      <c r="DP55" s="496"/>
      <c r="EC55" s="528"/>
      <c r="ED55" s="528"/>
    </row>
    <row r="56" spans="2:136" s="266" customFormat="1" ht="12">
      <c r="B56" s="520"/>
      <c r="C56" s="520"/>
      <c r="D56" s="520"/>
      <c r="E56" s="520"/>
      <c r="F56" s="538"/>
      <c r="G56" s="539"/>
      <c r="H56" s="524"/>
      <c r="I56" s="524"/>
      <c r="J56" s="524"/>
      <c r="K56" s="524"/>
      <c r="L56" s="524"/>
      <c r="M56" s="524"/>
      <c r="N56" s="524"/>
      <c r="O56" s="524"/>
      <c r="P56" s="524"/>
      <c r="Q56" s="524"/>
      <c r="R56" s="524"/>
      <c r="S56" s="524"/>
      <c r="T56" s="524"/>
      <c r="U56" s="524"/>
      <c r="V56" s="524"/>
      <c r="W56" s="524"/>
      <c r="X56" s="524"/>
      <c r="Y56" s="524"/>
      <c r="Z56" s="524"/>
      <c r="AA56" s="524"/>
      <c r="AB56" s="524"/>
      <c r="AC56" s="524"/>
      <c r="AD56" s="524"/>
      <c r="AE56" s="524"/>
      <c r="AF56" s="524"/>
      <c r="AG56" s="524"/>
      <c r="AH56" s="524"/>
      <c r="AI56" s="524"/>
      <c r="AJ56" s="524"/>
      <c r="AK56" s="524"/>
      <c r="AL56" s="524"/>
      <c r="AM56" s="524"/>
      <c r="AN56" s="524"/>
      <c r="AO56" s="524"/>
      <c r="AP56" s="524"/>
      <c r="AQ56" s="524"/>
      <c r="AR56" s="540"/>
      <c r="AS56" s="540"/>
      <c r="AT56" s="540"/>
      <c r="AU56" s="540"/>
      <c r="AV56" s="541"/>
      <c r="AW56" s="524"/>
      <c r="AX56" s="524"/>
      <c r="AY56" s="524"/>
      <c r="AZ56" s="524"/>
      <c r="BA56" s="524"/>
      <c r="BB56" s="524"/>
      <c r="BC56" s="524"/>
      <c r="BD56" s="524"/>
      <c r="BE56" s="524"/>
      <c r="BF56" s="524"/>
      <c r="BG56" s="524"/>
      <c r="BH56" s="524"/>
      <c r="BI56" s="524"/>
      <c r="BJ56" s="524"/>
      <c r="BK56" s="539"/>
      <c r="BL56" s="539"/>
      <c r="BM56" s="539"/>
      <c r="BN56" s="539"/>
      <c r="BO56" s="539"/>
      <c r="BP56" s="539"/>
      <c r="BQ56" s="539"/>
      <c r="BR56" s="539"/>
      <c r="BS56" s="539"/>
      <c r="BT56" s="539"/>
      <c r="BU56" s="539"/>
      <c r="BV56" s="539"/>
      <c r="BW56" s="539"/>
      <c r="BX56" s="539"/>
      <c r="BY56" s="539"/>
      <c r="BZ56" s="539"/>
      <c r="CA56" s="539"/>
      <c r="CB56" s="539"/>
      <c r="CC56" s="524"/>
      <c r="CD56" s="539"/>
      <c r="CE56" s="539"/>
      <c r="CF56" s="539"/>
      <c r="CG56" s="539"/>
      <c r="CH56" s="539"/>
      <c r="CI56" s="539"/>
      <c r="CJ56" s="539"/>
      <c r="CK56" s="539"/>
      <c r="CL56" s="539"/>
      <c r="CM56" s="539"/>
      <c r="CN56" s="539"/>
      <c r="CO56" s="539"/>
      <c r="CP56" s="539"/>
      <c r="CQ56" s="539"/>
      <c r="CR56" s="539"/>
      <c r="CS56" s="539"/>
      <c r="CT56" s="539"/>
      <c r="CU56" s="539"/>
      <c r="CV56" s="524"/>
      <c r="CW56" s="495"/>
      <c r="CX56" s="492"/>
      <c r="CY56" s="492"/>
      <c r="CZ56" s="492"/>
      <c r="DA56" s="492"/>
      <c r="DB56" s="492"/>
      <c r="DC56" s="492"/>
      <c r="DD56" s="492"/>
      <c r="DE56" s="492"/>
      <c r="DF56" s="492"/>
      <c r="DG56" s="492"/>
      <c r="DH56" s="492"/>
      <c r="DI56" s="492"/>
      <c r="DJ56" s="492"/>
      <c r="DK56" s="492"/>
      <c r="DL56" s="492"/>
      <c r="DM56" s="496"/>
      <c r="DN56" s="496"/>
      <c r="DO56" s="496"/>
      <c r="DP56" s="496"/>
      <c r="EC56" s="528"/>
      <c r="ED56" s="528"/>
    </row>
    <row r="57" spans="2:136" s="496" customFormat="1" ht="12.75" customHeight="1">
      <c r="B57" s="490" t="s">
        <v>147</v>
      </c>
      <c r="C57" s="542"/>
      <c r="D57" s="542"/>
      <c r="E57" s="542"/>
      <c r="F57" s="543"/>
      <c r="G57" s="543"/>
      <c r="H57" s="543"/>
      <c r="I57" s="543"/>
      <c r="J57" s="543"/>
      <c r="K57" s="543"/>
      <c r="L57" s="543"/>
      <c r="M57" s="543"/>
      <c r="N57" s="543"/>
      <c r="O57" s="543"/>
      <c r="P57" s="543"/>
      <c r="Q57" s="543"/>
      <c r="R57" s="543"/>
      <c r="S57" s="543"/>
      <c r="T57" s="543"/>
      <c r="U57" s="543"/>
      <c r="V57" s="543"/>
      <c r="W57" s="543"/>
      <c r="X57" s="543"/>
      <c r="Y57" s="543"/>
      <c r="Z57" s="543"/>
      <c r="AA57" s="543"/>
      <c r="AB57" s="543"/>
      <c r="AC57" s="543"/>
      <c r="AD57" s="543"/>
      <c r="AE57" s="543"/>
      <c r="AF57" s="543"/>
      <c r="AG57" s="543"/>
      <c r="AH57" s="543"/>
      <c r="AI57" s="543"/>
      <c r="AJ57" s="543"/>
      <c r="AK57" s="543"/>
      <c r="AL57" s="543"/>
      <c r="AM57" s="543"/>
      <c r="AN57" s="543"/>
      <c r="AO57" s="543"/>
      <c r="AP57" s="543"/>
      <c r="AQ57" s="492"/>
      <c r="AR57" s="493" t="s">
        <v>40</v>
      </c>
      <c r="AS57" s="493"/>
      <c r="AT57" s="493"/>
      <c r="AU57" s="493"/>
      <c r="AV57" s="493"/>
      <c r="AW57" s="493"/>
      <c r="AX57" s="493" t="s">
        <v>41</v>
      </c>
      <c r="AY57" s="493"/>
      <c r="AZ57" s="493"/>
      <c r="BA57" s="493"/>
      <c r="BB57" s="493"/>
      <c r="BC57" s="493"/>
      <c r="BD57" s="494" t="s">
        <v>42</v>
      </c>
      <c r="BE57" s="494"/>
      <c r="BF57" s="494"/>
      <c r="BG57" s="494"/>
      <c r="BH57" s="494"/>
      <c r="BI57" s="494"/>
      <c r="BJ57" s="492"/>
      <c r="BK57" s="493" t="s">
        <v>40</v>
      </c>
      <c r="BL57" s="493"/>
      <c r="BM57" s="493"/>
      <c r="BN57" s="493"/>
      <c r="BO57" s="493"/>
      <c r="BP57" s="493"/>
      <c r="BQ57" s="493" t="s">
        <v>41</v>
      </c>
      <c r="BR57" s="493"/>
      <c r="BS57" s="493"/>
      <c r="BT57" s="493"/>
      <c r="BU57" s="493"/>
      <c r="BV57" s="493"/>
      <c r="BW57" s="494" t="s">
        <v>42</v>
      </c>
      <c r="BX57" s="494"/>
      <c r="BY57" s="494"/>
      <c r="BZ57" s="494"/>
      <c r="CA57" s="494"/>
      <c r="CB57" s="494"/>
      <c r="CC57" s="492"/>
      <c r="CD57" s="493" t="s">
        <v>40</v>
      </c>
      <c r="CE57" s="493"/>
      <c r="CF57" s="493"/>
      <c r="CG57" s="493"/>
      <c r="CH57" s="493"/>
      <c r="CI57" s="493"/>
      <c r="CJ57" s="493" t="s">
        <v>41</v>
      </c>
      <c r="CK57" s="493"/>
      <c r="CL57" s="493"/>
      <c r="CM57" s="493"/>
      <c r="CN57" s="493"/>
      <c r="CO57" s="493"/>
      <c r="CP57" s="494" t="s">
        <v>42</v>
      </c>
      <c r="CQ57" s="494"/>
      <c r="CR57" s="494"/>
      <c r="CS57" s="494"/>
      <c r="CT57" s="494"/>
      <c r="CU57" s="494"/>
      <c r="CV57" s="492"/>
      <c r="CW57" s="495"/>
      <c r="CX57" s="492"/>
      <c r="CY57" s="492"/>
      <c r="CZ57" s="492"/>
      <c r="DA57" s="492"/>
      <c r="DB57" s="492"/>
      <c r="DC57" s="492"/>
      <c r="DD57" s="492"/>
      <c r="DE57" s="492"/>
      <c r="DF57" s="492"/>
      <c r="DG57" s="492"/>
      <c r="DH57" s="492"/>
      <c r="DI57" s="492"/>
      <c r="DJ57" s="492"/>
      <c r="DK57" s="492"/>
      <c r="DL57" s="492"/>
      <c r="EC57" s="488"/>
      <c r="ED57" s="488"/>
    </row>
    <row r="58" spans="2:136" s="496" customFormat="1" ht="12" customHeight="1">
      <c r="B58" s="495" t="s">
        <v>148</v>
      </c>
      <c r="C58" s="495"/>
      <c r="D58" s="495"/>
      <c r="E58" s="495"/>
      <c r="F58" s="495"/>
      <c r="G58" s="498"/>
      <c r="H58" s="492"/>
      <c r="I58" s="492"/>
      <c r="J58" s="492"/>
      <c r="K58" s="492"/>
      <c r="L58" s="492"/>
      <c r="M58" s="492"/>
      <c r="N58" s="492"/>
      <c r="O58" s="492"/>
      <c r="P58" s="492"/>
      <c r="Q58" s="492"/>
      <c r="R58" s="492"/>
      <c r="S58" s="492"/>
      <c r="T58" s="492"/>
      <c r="U58" s="492"/>
      <c r="V58" s="492"/>
      <c r="W58" s="492"/>
      <c r="X58" s="492"/>
      <c r="Y58" s="492"/>
      <c r="Z58" s="492"/>
      <c r="AA58" s="492"/>
      <c r="AB58" s="492"/>
      <c r="AC58" s="492"/>
      <c r="AD58" s="492"/>
      <c r="AE58" s="492"/>
      <c r="AF58" s="492"/>
      <c r="AG58" s="492"/>
      <c r="AH58" s="492"/>
      <c r="AI58" s="492"/>
      <c r="AJ58" s="492"/>
      <c r="AK58" s="492"/>
      <c r="AL58" s="492"/>
      <c r="AM58" s="492"/>
      <c r="AN58" s="492"/>
      <c r="AO58" s="492"/>
      <c r="AP58" s="492"/>
      <c r="AQ58" s="492"/>
      <c r="AR58" s="499" t="str">
        <f>IF(CR5=C75,15%,"")</f>
        <v/>
      </c>
      <c r="AS58" s="499"/>
      <c r="AT58" s="499"/>
      <c r="AU58" s="499"/>
      <c r="AV58" s="499"/>
      <c r="AW58" s="499"/>
      <c r="AX58" s="501" t="str">
        <f>IF(AR58="","",BD50)</f>
        <v/>
      </c>
      <c r="AY58" s="501"/>
      <c r="AZ58" s="501"/>
      <c r="BA58" s="501"/>
      <c r="BB58" s="501"/>
      <c r="BC58" s="501"/>
      <c r="BD58" s="501" t="str">
        <f>IF(AR58="","",AR58*AX58)</f>
        <v/>
      </c>
      <c r="BE58" s="501"/>
      <c r="BF58" s="501"/>
      <c r="BG58" s="501"/>
      <c r="BH58" s="501"/>
      <c r="BI58" s="501"/>
      <c r="BJ58" s="492"/>
      <c r="BK58" s="499">
        <f>IF(CR5=C75,"",IF(BA10="megbízott részéről biztosítási jogviszony keletkezik","",15%))</f>
        <v>0.15</v>
      </c>
      <c r="BL58" s="499"/>
      <c r="BM58" s="499"/>
      <c r="BN58" s="499"/>
      <c r="BO58" s="499"/>
      <c r="BP58" s="499"/>
      <c r="BQ58" s="501">
        <f>IF(BK58="","",BD50)</f>
        <v>0</v>
      </c>
      <c r="BR58" s="501"/>
      <c r="BS58" s="501"/>
      <c r="BT58" s="501"/>
      <c r="BU58" s="501"/>
      <c r="BV58" s="501"/>
      <c r="BW58" s="501">
        <f>IF(BK58="","",BK58*BQ58)</f>
        <v>0</v>
      </c>
      <c r="BX58" s="501"/>
      <c r="BY58" s="501"/>
      <c r="BZ58" s="501"/>
      <c r="CA58" s="501"/>
      <c r="CB58" s="501"/>
      <c r="CC58" s="492"/>
      <c r="CD58" s="499">
        <f>IF(CR5=C75,"",15%)</f>
        <v>0.15</v>
      </c>
      <c r="CE58" s="499"/>
      <c r="CF58" s="499"/>
      <c r="CG58" s="499"/>
      <c r="CH58" s="499"/>
      <c r="CI58" s="499"/>
      <c r="CJ58" s="501">
        <f>IF(CD58="","",BD50)</f>
        <v>0</v>
      </c>
      <c r="CK58" s="501"/>
      <c r="CL58" s="501"/>
      <c r="CM58" s="501"/>
      <c r="CN58" s="501"/>
      <c r="CO58" s="501"/>
      <c r="CP58" s="501">
        <f>IF(CD58="","",CD58*CJ58)</f>
        <v>0</v>
      </c>
      <c r="CQ58" s="501"/>
      <c r="CR58" s="501"/>
      <c r="CS58" s="501"/>
      <c r="CT58" s="501"/>
      <c r="CU58" s="501"/>
      <c r="CV58" s="492"/>
      <c r="CW58" s="495"/>
      <c r="CX58" s="492"/>
      <c r="CY58" s="492"/>
      <c r="CZ58" s="492"/>
      <c r="DA58" s="492"/>
      <c r="DB58" s="492"/>
      <c r="DC58" s="492"/>
      <c r="DD58" s="492"/>
      <c r="DE58" s="492"/>
      <c r="DF58" s="492"/>
      <c r="DG58" s="492"/>
      <c r="DH58" s="492"/>
      <c r="DI58" s="492"/>
      <c r="DJ58" s="492"/>
      <c r="DK58" s="492"/>
      <c r="DL58" s="492"/>
      <c r="EC58" s="488"/>
      <c r="ED58" s="488"/>
    </row>
    <row r="59" spans="2:136" s="496" customFormat="1" ht="12">
      <c r="B59" s="502" t="s">
        <v>149</v>
      </c>
      <c r="C59" s="502"/>
      <c r="D59" s="502"/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502"/>
      <c r="Z59" s="502"/>
      <c r="AA59" s="502"/>
      <c r="AB59" s="502"/>
      <c r="AC59" s="502"/>
      <c r="AD59" s="502"/>
      <c r="AE59" s="502"/>
      <c r="AF59" s="502"/>
      <c r="AG59" s="502"/>
      <c r="AH59" s="502"/>
      <c r="AI59" s="502"/>
      <c r="AJ59" s="502"/>
      <c r="AK59" s="502"/>
      <c r="AL59" s="502"/>
      <c r="AM59" s="502"/>
      <c r="AN59" s="502"/>
      <c r="AO59" s="502"/>
      <c r="AP59" s="502"/>
      <c r="AQ59" s="492"/>
      <c r="AR59" s="503"/>
      <c r="AS59" s="503"/>
      <c r="AT59" s="503"/>
      <c r="AU59" s="503"/>
      <c r="AV59" s="503"/>
      <c r="AW59" s="503"/>
      <c r="AX59" s="503"/>
      <c r="AY59" s="503"/>
      <c r="AZ59" s="503"/>
      <c r="BA59" s="503"/>
      <c r="BB59" s="503"/>
      <c r="BC59" s="503"/>
      <c r="BD59" s="504"/>
      <c r="BE59" s="504"/>
      <c r="BF59" s="504"/>
      <c r="BG59" s="504"/>
      <c r="BH59" s="504"/>
      <c r="BI59" s="504"/>
      <c r="BJ59" s="492"/>
      <c r="BK59" s="503"/>
      <c r="BL59" s="503"/>
      <c r="BM59" s="503"/>
      <c r="BN59" s="503"/>
      <c r="BO59" s="503"/>
      <c r="BP59" s="503"/>
      <c r="BQ59" s="503"/>
      <c r="BR59" s="503"/>
      <c r="BS59" s="503"/>
      <c r="BT59" s="503"/>
      <c r="BU59" s="503"/>
      <c r="BV59" s="503"/>
      <c r="BW59" s="504"/>
      <c r="BX59" s="504"/>
      <c r="BY59" s="504"/>
      <c r="BZ59" s="504"/>
      <c r="CA59" s="504"/>
      <c r="CB59" s="504"/>
      <c r="CC59" s="492"/>
      <c r="CD59" s="503">
        <f>IF(CR5=C75,"",IF(CR5=C75,0,18.5%))</f>
        <v>0.185</v>
      </c>
      <c r="CE59" s="503"/>
      <c r="CF59" s="503"/>
      <c r="CG59" s="503"/>
      <c r="CH59" s="503"/>
      <c r="CI59" s="503"/>
      <c r="CJ59" s="504">
        <f>IF(CR5=C75,"",IF(AH55="",BD50,AH55))</f>
        <v>0</v>
      </c>
      <c r="CK59" s="504"/>
      <c r="CL59" s="504"/>
      <c r="CM59" s="504"/>
      <c r="CN59" s="504"/>
      <c r="CO59" s="504"/>
      <c r="CP59" s="504">
        <f>IF(CD59="","",CD59*CJ59)</f>
        <v>0</v>
      </c>
      <c r="CQ59" s="504"/>
      <c r="CR59" s="504"/>
      <c r="CS59" s="504"/>
      <c r="CT59" s="504"/>
      <c r="CU59" s="504"/>
      <c r="CV59" s="492"/>
      <c r="CW59" s="495"/>
      <c r="CX59" s="492"/>
      <c r="CY59" s="492"/>
      <c r="CZ59" s="492"/>
      <c r="DA59" s="492"/>
      <c r="DB59" s="492"/>
      <c r="DC59" s="492"/>
      <c r="DD59" s="492"/>
      <c r="DE59" s="492"/>
      <c r="DF59" s="492"/>
      <c r="DG59" s="492"/>
      <c r="DH59" s="492"/>
      <c r="DI59" s="492"/>
      <c r="DJ59" s="492"/>
      <c r="DK59" s="492"/>
      <c r="DL59" s="492"/>
      <c r="EC59" s="488"/>
      <c r="ED59" s="488"/>
    </row>
    <row r="60" spans="2:136" s="496" customFormat="1" ht="12">
      <c r="B60" s="544" t="s">
        <v>150</v>
      </c>
      <c r="C60" s="544"/>
      <c r="D60" s="544"/>
      <c r="E60" s="544"/>
      <c r="F60" s="544"/>
      <c r="G60" s="544"/>
      <c r="H60" s="544"/>
      <c r="I60" s="544"/>
      <c r="J60" s="544"/>
      <c r="K60" s="544"/>
      <c r="L60" s="544"/>
      <c r="M60" s="544"/>
      <c r="N60" s="544"/>
      <c r="O60" s="544"/>
      <c r="P60" s="544"/>
      <c r="Q60" s="544"/>
      <c r="R60" s="544"/>
      <c r="S60" s="544"/>
      <c r="T60" s="544"/>
      <c r="U60" s="544"/>
      <c r="V60" s="544"/>
      <c r="W60" s="544"/>
      <c r="X60" s="544"/>
      <c r="Y60" s="544"/>
      <c r="Z60" s="544"/>
      <c r="AA60" s="544"/>
      <c r="AB60" s="544"/>
      <c r="AC60" s="544"/>
      <c r="AD60" s="544"/>
      <c r="AE60" s="544"/>
      <c r="AF60" s="544"/>
      <c r="AG60" s="544"/>
      <c r="AH60" s="544"/>
      <c r="AI60" s="544"/>
      <c r="AJ60" s="544"/>
      <c r="AK60" s="544"/>
      <c r="AL60" s="544"/>
      <c r="AM60" s="544"/>
      <c r="AN60" s="544"/>
      <c r="AO60" s="544"/>
      <c r="AP60" s="544"/>
      <c r="AQ60" s="492"/>
      <c r="AR60" s="545"/>
      <c r="AS60" s="545"/>
      <c r="AT60" s="545"/>
      <c r="AU60" s="545"/>
      <c r="AV60" s="545"/>
      <c r="AW60" s="545"/>
      <c r="AX60" s="545"/>
      <c r="AY60" s="545"/>
      <c r="AZ60" s="545"/>
      <c r="BA60" s="545"/>
      <c r="BB60" s="545"/>
      <c r="BC60" s="545"/>
      <c r="BD60" s="546" t="str">
        <f>IF(AR58="","",BD48-BD58)</f>
        <v/>
      </c>
      <c r="BE60" s="546"/>
      <c r="BF60" s="546"/>
      <c r="BG60" s="546"/>
      <c r="BH60" s="546"/>
      <c r="BI60" s="546"/>
      <c r="BJ60" s="492"/>
      <c r="BK60" s="545"/>
      <c r="BL60" s="545"/>
      <c r="BM60" s="545"/>
      <c r="BN60" s="545"/>
      <c r="BO60" s="545"/>
      <c r="BP60" s="545"/>
      <c r="BQ60" s="545"/>
      <c r="BR60" s="545"/>
      <c r="BS60" s="545"/>
      <c r="BT60" s="545"/>
      <c r="BU60" s="545"/>
      <c r="BV60" s="545"/>
      <c r="BW60" s="546">
        <f>IF(BK58="","",BD48-BW58)</f>
        <v>0</v>
      </c>
      <c r="BX60" s="546"/>
      <c r="BY60" s="546"/>
      <c r="BZ60" s="546"/>
      <c r="CA60" s="546"/>
      <c r="CB60" s="546"/>
      <c r="CC60" s="492"/>
      <c r="CD60" s="545"/>
      <c r="CE60" s="545"/>
      <c r="CF60" s="545"/>
      <c r="CG60" s="545"/>
      <c r="CH60" s="545"/>
      <c r="CI60" s="545"/>
      <c r="CJ60" s="545"/>
      <c r="CK60" s="545"/>
      <c r="CL60" s="545"/>
      <c r="CM60" s="545"/>
      <c r="CN60" s="545"/>
      <c r="CO60" s="545"/>
      <c r="CP60" s="546">
        <f>IF(CD58="","",BD48-CP58-CP59)</f>
        <v>0</v>
      </c>
      <c r="CQ60" s="546"/>
      <c r="CR60" s="546"/>
      <c r="CS60" s="546"/>
      <c r="CT60" s="546"/>
      <c r="CU60" s="546"/>
      <c r="CV60" s="492"/>
      <c r="CW60" s="495"/>
      <c r="CX60" s="492"/>
      <c r="CY60" s="492"/>
      <c r="CZ60" s="492"/>
      <c r="DA60" s="492"/>
      <c r="DB60" s="492"/>
      <c r="DC60" s="492"/>
      <c r="DD60" s="492"/>
      <c r="DE60" s="492"/>
      <c r="DF60" s="492"/>
      <c r="DG60" s="492"/>
      <c r="DH60" s="492"/>
      <c r="DI60" s="492"/>
      <c r="DJ60" s="492"/>
      <c r="DK60" s="492"/>
      <c r="DL60" s="492"/>
      <c r="EC60" s="488"/>
      <c r="ED60" s="488"/>
    </row>
    <row r="61" spans="2:136" s="496" customFormat="1" ht="12">
      <c r="B61" s="502" t="s">
        <v>151</v>
      </c>
      <c r="C61" s="502"/>
      <c r="D61" s="502"/>
      <c r="E61" s="502"/>
      <c r="F61" s="502"/>
      <c r="G61" s="502"/>
      <c r="H61" s="502"/>
      <c r="I61" s="502"/>
      <c r="J61" s="502"/>
      <c r="K61" s="502"/>
      <c r="L61" s="502"/>
      <c r="M61" s="502"/>
      <c r="N61" s="502"/>
      <c r="O61" s="502"/>
      <c r="P61" s="502"/>
      <c r="Q61" s="502"/>
      <c r="R61" s="502"/>
      <c r="S61" s="502"/>
      <c r="T61" s="502"/>
      <c r="U61" s="502"/>
      <c r="V61" s="502"/>
      <c r="W61" s="502"/>
      <c r="X61" s="502"/>
      <c r="Y61" s="502"/>
      <c r="Z61" s="502"/>
      <c r="AA61" s="502"/>
      <c r="AB61" s="502"/>
      <c r="AC61" s="502"/>
      <c r="AD61" s="502"/>
      <c r="AE61" s="502"/>
      <c r="AF61" s="502"/>
      <c r="AG61" s="502"/>
      <c r="AH61" s="502"/>
      <c r="AI61" s="502"/>
      <c r="AJ61" s="502"/>
      <c r="AK61" s="502"/>
      <c r="AL61" s="502"/>
      <c r="AM61" s="502"/>
      <c r="AN61" s="502"/>
      <c r="AO61" s="502"/>
      <c r="AP61" s="502"/>
      <c r="AQ61" s="492"/>
      <c r="AR61" s="547"/>
      <c r="AS61" s="547"/>
      <c r="AT61" s="547"/>
      <c r="AU61" s="547"/>
      <c r="AV61" s="547"/>
      <c r="AW61" s="547"/>
      <c r="AX61" s="547"/>
      <c r="AY61" s="547"/>
      <c r="AZ61" s="547"/>
      <c r="BA61" s="547"/>
      <c r="BB61" s="547"/>
      <c r="BC61" s="547"/>
      <c r="BD61" s="504" t="str">
        <f>IF(AR58="","",SUM(BD58:BD60))</f>
        <v/>
      </c>
      <c r="BE61" s="504"/>
      <c r="BF61" s="504"/>
      <c r="BG61" s="504"/>
      <c r="BH61" s="504"/>
      <c r="BI61" s="504"/>
      <c r="BJ61" s="492"/>
      <c r="BK61" s="547"/>
      <c r="BL61" s="547"/>
      <c r="BM61" s="547"/>
      <c r="BN61" s="547"/>
      <c r="BO61" s="547"/>
      <c r="BP61" s="547"/>
      <c r="BQ61" s="547"/>
      <c r="BR61" s="547"/>
      <c r="BS61" s="547"/>
      <c r="BT61" s="547"/>
      <c r="BU61" s="547"/>
      <c r="BV61" s="547"/>
      <c r="BW61" s="504">
        <f>IF(BK58="","",SUM(BW58:BW60))</f>
        <v>0</v>
      </c>
      <c r="BX61" s="504"/>
      <c r="BY61" s="504"/>
      <c r="BZ61" s="504"/>
      <c r="CA61" s="504"/>
      <c r="CB61" s="504"/>
      <c r="CC61" s="492"/>
      <c r="CD61" s="547"/>
      <c r="CE61" s="547"/>
      <c r="CF61" s="547"/>
      <c r="CG61" s="547"/>
      <c r="CH61" s="547"/>
      <c r="CI61" s="547"/>
      <c r="CJ61" s="547"/>
      <c r="CK61" s="547"/>
      <c r="CL61" s="547"/>
      <c r="CM61" s="547"/>
      <c r="CN61" s="547"/>
      <c r="CO61" s="547"/>
      <c r="CP61" s="504">
        <f>IF(CR5=C75,"",SUM(CP58:CP60))</f>
        <v>0</v>
      </c>
      <c r="CQ61" s="504"/>
      <c r="CR61" s="504"/>
      <c r="CS61" s="504"/>
      <c r="CT61" s="504"/>
      <c r="CU61" s="504"/>
      <c r="CV61" s="492"/>
      <c r="CW61" s="495"/>
      <c r="CX61" s="492"/>
      <c r="CY61" s="492"/>
      <c r="CZ61" s="492"/>
      <c r="DA61" s="492"/>
      <c r="DB61" s="492"/>
      <c r="DC61" s="492"/>
      <c r="DD61" s="492"/>
      <c r="DE61" s="492"/>
      <c r="DF61" s="492"/>
      <c r="DG61" s="492"/>
      <c r="DH61" s="492"/>
      <c r="DI61" s="492"/>
      <c r="DJ61" s="492"/>
      <c r="DK61" s="492"/>
      <c r="DL61" s="492"/>
      <c r="EC61" s="488"/>
      <c r="ED61" s="488"/>
    </row>
    <row r="62" spans="2:136" s="496" customFormat="1" ht="18">
      <c r="B62" s="495"/>
      <c r="C62" s="495"/>
      <c r="D62" s="495"/>
      <c r="E62" s="495"/>
      <c r="F62" s="495"/>
      <c r="G62" s="498"/>
      <c r="H62" s="492"/>
      <c r="I62" s="492"/>
      <c r="J62" s="492"/>
      <c r="K62" s="492"/>
      <c r="L62" s="492"/>
      <c r="M62" s="492"/>
      <c r="N62" s="492"/>
      <c r="O62" s="492"/>
      <c r="P62" s="492"/>
      <c r="Q62" s="492"/>
      <c r="R62" s="492"/>
      <c r="S62" s="492"/>
      <c r="T62" s="492"/>
      <c r="U62" s="492"/>
      <c r="V62" s="492"/>
      <c r="W62" s="492"/>
      <c r="X62" s="492"/>
      <c r="Y62" s="492"/>
      <c r="Z62" s="492"/>
      <c r="AA62" s="492"/>
      <c r="AB62" s="492"/>
      <c r="AC62" s="492"/>
      <c r="AD62" s="492"/>
      <c r="AE62" s="492"/>
      <c r="AF62" s="492"/>
      <c r="AG62" s="492"/>
      <c r="AH62" s="492"/>
      <c r="AI62" s="492"/>
      <c r="AJ62" s="492"/>
      <c r="AK62" s="492"/>
      <c r="AL62" s="492"/>
      <c r="AM62" s="492"/>
      <c r="AN62" s="492"/>
      <c r="AO62" s="492"/>
      <c r="AP62" s="492"/>
      <c r="AQ62" s="492"/>
      <c r="AR62" s="453"/>
      <c r="AS62" s="492"/>
      <c r="AT62" s="492"/>
      <c r="AU62" s="492"/>
      <c r="AV62" s="492"/>
      <c r="AW62" s="495"/>
      <c r="AX62" s="453"/>
      <c r="AY62" s="492"/>
      <c r="AZ62" s="492"/>
      <c r="BA62" s="492"/>
      <c r="BB62" s="492"/>
      <c r="BC62" s="492"/>
      <c r="BD62" s="548" t="str">
        <f>IF(AR58="","","é")</f>
        <v/>
      </c>
      <c r="BE62" s="548"/>
      <c r="BF62" s="548"/>
      <c r="BG62" s="548"/>
      <c r="BH62" s="548"/>
      <c r="BI62" s="548"/>
      <c r="BJ62" s="492"/>
      <c r="BK62" s="453"/>
      <c r="BL62" s="492"/>
      <c r="BM62" s="492"/>
      <c r="BN62" s="492"/>
      <c r="BO62" s="492"/>
      <c r="BP62" s="495"/>
      <c r="BQ62" s="453"/>
      <c r="BR62" s="492"/>
      <c r="BS62" s="492"/>
      <c r="BT62" s="492"/>
      <c r="BU62" s="492"/>
      <c r="BV62" s="492"/>
      <c r="BW62" s="548" t="str">
        <f>IF(BK58="","","é")</f>
        <v>é</v>
      </c>
      <c r="BX62" s="548"/>
      <c r="BY62" s="548"/>
      <c r="BZ62" s="548"/>
      <c r="CA62" s="548"/>
      <c r="CB62" s="548"/>
      <c r="CC62" s="492"/>
      <c r="CD62" s="495"/>
      <c r="CE62" s="492"/>
      <c r="CF62" s="492"/>
      <c r="CG62" s="492"/>
      <c r="CH62" s="492"/>
      <c r="CI62" s="492"/>
      <c r="CJ62" s="495"/>
      <c r="CK62" s="492"/>
      <c r="CL62" s="492"/>
      <c r="CM62" s="492"/>
      <c r="CN62" s="492"/>
      <c r="CO62" s="492"/>
      <c r="CP62" s="548" t="str">
        <f>IF(CD58="","","é")</f>
        <v>é</v>
      </c>
      <c r="CQ62" s="548"/>
      <c r="CR62" s="548"/>
      <c r="CS62" s="548"/>
      <c r="CT62" s="548"/>
      <c r="CU62" s="548"/>
      <c r="CV62" s="492"/>
      <c r="CW62" s="495"/>
      <c r="CX62" s="492"/>
      <c r="CY62" s="492"/>
      <c r="CZ62" s="492"/>
      <c r="DA62" s="492"/>
      <c r="DB62" s="492"/>
      <c r="DC62" s="492"/>
      <c r="DD62" s="492"/>
      <c r="DE62" s="492"/>
      <c r="DF62" s="492"/>
      <c r="DG62" s="492"/>
      <c r="DH62" s="492"/>
      <c r="DI62" s="492"/>
      <c r="DJ62" s="492"/>
      <c r="DK62" s="492"/>
      <c r="DL62" s="492"/>
      <c r="EC62" s="488"/>
      <c r="ED62" s="488"/>
    </row>
    <row r="63" spans="2:136" s="496" customFormat="1" ht="12">
      <c r="B63" s="495"/>
      <c r="C63" s="495"/>
      <c r="D63" s="495"/>
      <c r="E63" s="495"/>
      <c r="F63" s="495"/>
      <c r="G63" s="498"/>
      <c r="H63" s="492"/>
      <c r="I63" s="492"/>
      <c r="J63" s="492"/>
      <c r="K63" s="492"/>
      <c r="L63" s="492"/>
      <c r="M63" s="492"/>
      <c r="N63" s="492"/>
      <c r="O63" s="492"/>
      <c r="P63" s="492"/>
      <c r="Q63" s="492"/>
      <c r="R63" s="492"/>
      <c r="S63" s="492"/>
      <c r="T63" s="492"/>
      <c r="U63" s="492"/>
      <c r="V63" s="492"/>
      <c r="W63" s="492"/>
      <c r="X63" s="492"/>
      <c r="Y63" s="492"/>
      <c r="Z63" s="492"/>
      <c r="AA63" s="492"/>
      <c r="AB63" s="492"/>
      <c r="AC63" s="492"/>
      <c r="AD63" s="492"/>
      <c r="AE63" s="492"/>
      <c r="AF63" s="492"/>
      <c r="AG63" s="492"/>
      <c r="AH63" s="492"/>
      <c r="AI63" s="492"/>
      <c r="AJ63" s="492"/>
      <c r="AK63" s="492"/>
      <c r="AL63" s="492"/>
      <c r="AM63" s="492"/>
      <c r="AN63" s="492"/>
      <c r="AO63" s="492"/>
      <c r="AP63" s="492"/>
      <c r="AQ63" s="492"/>
      <c r="AR63" s="495"/>
      <c r="AS63" s="492"/>
      <c r="AT63" s="492"/>
      <c r="AU63" s="492"/>
      <c r="AV63" s="492"/>
      <c r="AW63" s="495"/>
      <c r="AX63" s="495"/>
      <c r="AY63" s="492"/>
      <c r="AZ63" s="492"/>
      <c r="BA63" s="492"/>
      <c r="BB63" s="492"/>
      <c r="BC63" s="492"/>
      <c r="BD63" s="495"/>
      <c r="BE63" s="492"/>
      <c r="BF63" s="492"/>
      <c r="BG63" s="492"/>
      <c r="BH63" s="492"/>
      <c r="BI63" s="492"/>
      <c r="BJ63" s="492"/>
      <c r="BK63" s="495"/>
      <c r="BL63" s="492"/>
      <c r="BM63" s="492"/>
      <c r="BN63" s="492"/>
      <c r="BO63" s="492"/>
      <c r="BP63" s="495"/>
      <c r="BQ63" s="495"/>
      <c r="BR63" s="492"/>
      <c r="BS63" s="492"/>
      <c r="BT63" s="492"/>
      <c r="BU63" s="492"/>
      <c r="BV63" s="492"/>
      <c r="BW63" s="495"/>
      <c r="BX63" s="492"/>
      <c r="BY63" s="492"/>
      <c r="BZ63" s="492"/>
      <c r="CA63" s="492"/>
      <c r="CB63" s="492"/>
      <c r="CC63" s="492"/>
      <c r="CD63" s="495"/>
      <c r="CE63" s="492"/>
      <c r="CF63" s="492"/>
      <c r="CG63" s="492"/>
      <c r="CH63" s="492"/>
      <c r="CI63" s="492"/>
      <c r="CJ63" s="495"/>
      <c r="CK63" s="492"/>
      <c r="CL63" s="492"/>
      <c r="CM63" s="492"/>
      <c r="CN63" s="492"/>
      <c r="CO63" s="492"/>
      <c r="CP63" s="495"/>
      <c r="CQ63" s="492"/>
      <c r="CR63" s="492"/>
      <c r="CS63" s="492"/>
      <c r="CT63" s="492"/>
      <c r="CU63" s="492"/>
      <c r="CV63" s="492"/>
      <c r="CW63" s="495"/>
      <c r="CX63" s="492"/>
      <c r="CY63" s="492"/>
      <c r="CZ63" s="492"/>
      <c r="DA63" s="492"/>
      <c r="DB63" s="492"/>
      <c r="DC63" s="492"/>
      <c r="DD63" s="492"/>
      <c r="DE63" s="492"/>
      <c r="DF63" s="492"/>
      <c r="DG63" s="492"/>
      <c r="DH63" s="492"/>
      <c r="DI63" s="492"/>
      <c r="DJ63" s="492"/>
      <c r="DK63" s="492"/>
      <c r="DL63" s="492"/>
      <c r="EC63" s="488"/>
      <c r="ED63" s="488"/>
      <c r="EE63" s="488"/>
    </row>
    <row r="64" spans="2:136" s="496" customFormat="1" ht="15.75">
      <c r="B64" s="490" t="s">
        <v>152</v>
      </c>
      <c r="C64" s="542"/>
      <c r="D64" s="542"/>
      <c r="E64" s="542"/>
      <c r="F64" s="543"/>
      <c r="G64" s="543"/>
      <c r="H64" s="543"/>
      <c r="I64" s="543"/>
      <c r="J64" s="543"/>
      <c r="K64" s="543"/>
      <c r="L64" s="543"/>
      <c r="M64" s="543"/>
      <c r="N64" s="543"/>
      <c r="O64" s="543"/>
      <c r="P64" s="543"/>
      <c r="Q64" s="543"/>
      <c r="R64" s="543"/>
      <c r="S64" s="543"/>
      <c r="T64" s="543"/>
      <c r="U64" s="543"/>
      <c r="V64" s="543"/>
      <c r="W64" s="543"/>
      <c r="X64" s="543"/>
      <c r="Y64" s="543"/>
      <c r="Z64" s="543"/>
      <c r="AA64" s="543"/>
      <c r="AB64" s="543"/>
      <c r="AC64" s="543"/>
      <c r="AD64" s="543"/>
      <c r="AE64" s="543"/>
      <c r="AF64" s="543"/>
      <c r="AG64" s="543"/>
      <c r="AH64" s="543"/>
      <c r="AI64" s="543"/>
      <c r="AJ64" s="543"/>
      <c r="AK64" s="543"/>
      <c r="AL64" s="543"/>
      <c r="AM64" s="543"/>
      <c r="AN64" s="543"/>
      <c r="AO64" s="543"/>
      <c r="AP64" s="543"/>
      <c r="AQ64" s="492"/>
      <c r="AR64" s="493" t="s">
        <v>40</v>
      </c>
      <c r="AS64" s="493"/>
      <c r="AT64" s="493"/>
      <c r="AU64" s="493"/>
      <c r="AV64" s="493"/>
      <c r="AW64" s="493"/>
      <c r="AX64" s="493" t="s">
        <v>41</v>
      </c>
      <c r="AY64" s="493"/>
      <c r="AZ64" s="493"/>
      <c r="BA64" s="493"/>
      <c r="BB64" s="493"/>
      <c r="BC64" s="493"/>
      <c r="BD64" s="494" t="s">
        <v>42</v>
      </c>
      <c r="BE64" s="494"/>
      <c r="BF64" s="494"/>
      <c r="BG64" s="494"/>
      <c r="BH64" s="494"/>
      <c r="BI64" s="494"/>
      <c r="BJ64" s="492"/>
      <c r="BK64" s="493" t="s">
        <v>40</v>
      </c>
      <c r="BL64" s="493"/>
      <c r="BM64" s="493"/>
      <c r="BN64" s="493"/>
      <c r="BO64" s="493"/>
      <c r="BP64" s="493"/>
      <c r="BQ64" s="493" t="s">
        <v>41</v>
      </c>
      <c r="BR64" s="493"/>
      <c r="BS64" s="493"/>
      <c r="BT64" s="493"/>
      <c r="BU64" s="493"/>
      <c r="BV64" s="493"/>
      <c r="BW64" s="494" t="s">
        <v>42</v>
      </c>
      <c r="BX64" s="494"/>
      <c r="BY64" s="494"/>
      <c r="BZ64" s="494"/>
      <c r="CA64" s="494"/>
      <c r="CB64" s="494"/>
      <c r="CC64" s="492"/>
      <c r="CD64" s="493" t="s">
        <v>40</v>
      </c>
      <c r="CE64" s="493"/>
      <c r="CF64" s="493"/>
      <c r="CG64" s="493"/>
      <c r="CH64" s="493"/>
      <c r="CI64" s="493"/>
      <c r="CJ64" s="493" t="s">
        <v>41</v>
      </c>
      <c r="CK64" s="493"/>
      <c r="CL64" s="493"/>
      <c r="CM64" s="493"/>
      <c r="CN64" s="493"/>
      <c r="CO64" s="493"/>
      <c r="CP64" s="494" t="s">
        <v>42</v>
      </c>
      <c r="CQ64" s="494"/>
      <c r="CR64" s="494"/>
      <c r="CS64" s="494"/>
      <c r="CT64" s="494"/>
      <c r="CU64" s="494"/>
      <c r="CV64" s="492"/>
      <c r="CW64" s="495"/>
      <c r="CX64" s="492"/>
      <c r="CY64" s="492"/>
      <c r="CZ64" s="492"/>
      <c r="DA64" s="492"/>
      <c r="DB64" s="492"/>
      <c r="DC64" s="492"/>
      <c r="DD64" s="492"/>
      <c r="DE64" s="492"/>
      <c r="DF64" s="492"/>
      <c r="DG64" s="492"/>
      <c r="DH64" s="492"/>
      <c r="DI64" s="492"/>
      <c r="DJ64" s="492"/>
      <c r="DK64" s="492"/>
      <c r="DL64" s="492"/>
      <c r="EC64" s="488"/>
      <c r="ED64" s="488"/>
      <c r="EE64" s="488"/>
    </row>
    <row r="65" spans="2:135" s="496" customFormat="1" ht="12.75" customHeight="1">
      <c r="B65" s="495" t="s">
        <v>153</v>
      </c>
      <c r="C65" s="495"/>
      <c r="D65" s="495"/>
      <c r="E65" s="495"/>
      <c r="F65" s="495"/>
      <c r="G65" s="498"/>
      <c r="H65" s="492"/>
      <c r="I65" s="492"/>
      <c r="J65" s="492"/>
      <c r="K65" s="492"/>
      <c r="L65" s="492"/>
      <c r="M65" s="492"/>
      <c r="N65" s="492"/>
      <c r="O65" s="492"/>
      <c r="P65" s="492"/>
      <c r="Q65" s="492"/>
      <c r="R65" s="492"/>
      <c r="S65" s="492"/>
      <c r="T65" s="492"/>
      <c r="U65" s="492"/>
      <c r="V65" s="492"/>
      <c r="W65" s="492"/>
      <c r="X65" s="492"/>
      <c r="Y65" s="492"/>
      <c r="Z65" s="492"/>
      <c r="AA65" s="492"/>
      <c r="AB65" s="492"/>
      <c r="AC65" s="492"/>
      <c r="AD65" s="492"/>
      <c r="AE65" s="492"/>
      <c r="AF65" s="492"/>
      <c r="AG65" s="492"/>
      <c r="AH65" s="492"/>
      <c r="AI65" s="492"/>
      <c r="AJ65" s="492"/>
      <c r="AK65" s="492"/>
      <c r="AL65" s="492"/>
      <c r="AM65" s="492"/>
      <c r="AN65" s="492"/>
      <c r="AO65" s="492"/>
      <c r="AP65" s="492"/>
      <c r="AQ65" s="492"/>
      <c r="AR65" s="499"/>
      <c r="AS65" s="499"/>
      <c r="AT65" s="499"/>
      <c r="AU65" s="499"/>
      <c r="AV65" s="499"/>
      <c r="AW65" s="499"/>
      <c r="AX65" s="501"/>
      <c r="AY65" s="501"/>
      <c r="AZ65" s="501"/>
      <c r="BA65" s="501"/>
      <c r="BB65" s="501"/>
      <c r="BC65" s="501"/>
      <c r="BD65" s="501" t="str">
        <f>IF(AR58="","",AM5)</f>
        <v/>
      </c>
      <c r="BE65" s="501"/>
      <c r="BF65" s="501"/>
      <c r="BG65" s="501"/>
      <c r="BH65" s="501"/>
      <c r="BI65" s="501"/>
      <c r="BJ65" s="492"/>
      <c r="BK65" s="499"/>
      <c r="BL65" s="499"/>
      <c r="BM65" s="499"/>
      <c r="BN65" s="499"/>
      <c r="BO65" s="499"/>
      <c r="BP65" s="499"/>
      <c r="BQ65" s="501"/>
      <c r="BR65" s="501"/>
      <c r="BS65" s="501"/>
      <c r="BT65" s="501"/>
      <c r="BU65" s="501"/>
      <c r="BV65" s="501"/>
      <c r="BW65" s="501">
        <f>IF(BK58="","",AM5)</f>
        <v>0</v>
      </c>
      <c r="BX65" s="501"/>
      <c r="BY65" s="501"/>
      <c r="BZ65" s="501"/>
      <c r="CA65" s="501"/>
      <c r="CB65" s="501"/>
      <c r="CC65" s="492"/>
      <c r="CD65" s="499"/>
      <c r="CE65" s="499"/>
      <c r="CF65" s="499"/>
      <c r="CG65" s="499"/>
      <c r="CH65" s="499"/>
      <c r="CI65" s="499"/>
      <c r="CJ65" s="501"/>
      <c r="CK65" s="501"/>
      <c r="CL65" s="501"/>
      <c r="CM65" s="501"/>
      <c r="CN65" s="501"/>
      <c r="CO65" s="501"/>
      <c r="CP65" s="501">
        <f>IF(CD58="","",AM5)</f>
        <v>0</v>
      </c>
      <c r="CQ65" s="501"/>
      <c r="CR65" s="501"/>
      <c r="CS65" s="501"/>
      <c r="CT65" s="501"/>
      <c r="CU65" s="501"/>
      <c r="CV65" s="492"/>
      <c r="CW65" s="495"/>
      <c r="CX65" s="492"/>
      <c r="CY65" s="492"/>
      <c r="CZ65" s="492"/>
      <c r="DA65" s="492"/>
      <c r="DB65" s="492"/>
      <c r="DC65" s="492"/>
      <c r="DD65" s="492"/>
      <c r="DE65" s="492"/>
      <c r="DF65" s="492"/>
      <c r="DG65" s="492"/>
      <c r="DH65" s="492"/>
      <c r="DI65" s="492"/>
      <c r="DJ65" s="492"/>
      <c r="DK65" s="492"/>
      <c r="DL65" s="492"/>
      <c r="EC65" s="488"/>
      <c r="ED65" s="488"/>
      <c r="EE65" s="488"/>
    </row>
    <row r="66" spans="2:135" s="496" customFormat="1" ht="12">
      <c r="B66" s="502" t="s">
        <v>154</v>
      </c>
      <c r="C66" s="502"/>
      <c r="D66" s="502"/>
      <c r="E66" s="502"/>
      <c r="F66" s="502"/>
      <c r="G66" s="502"/>
      <c r="H66" s="502"/>
      <c r="I66" s="502"/>
      <c r="J66" s="502"/>
      <c r="K66" s="502"/>
      <c r="L66" s="502"/>
      <c r="M66" s="502"/>
      <c r="N66" s="502"/>
      <c r="O66" s="502"/>
      <c r="P66" s="502"/>
      <c r="Q66" s="502"/>
      <c r="R66" s="502"/>
      <c r="S66" s="502"/>
      <c r="T66" s="502"/>
      <c r="U66" s="502"/>
      <c r="V66" s="502"/>
      <c r="W66" s="502"/>
      <c r="X66" s="502"/>
      <c r="Y66" s="502"/>
      <c r="Z66" s="502"/>
      <c r="AA66" s="502"/>
      <c r="AB66" s="502"/>
      <c r="AC66" s="502"/>
      <c r="AD66" s="502"/>
      <c r="AE66" s="502"/>
      <c r="AF66" s="502"/>
      <c r="AG66" s="502"/>
      <c r="AH66" s="502"/>
      <c r="AI66" s="502"/>
      <c r="AJ66" s="502"/>
      <c r="AK66" s="502"/>
      <c r="AL66" s="502"/>
      <c r="AM66" s="502"/>
      <c r="AN66" s="502"/>
      <c r="AO66" s="502"/>
      <c r="AP66" s="502"/>
      <c r="AQ66" s="492"/>
      <c r="AR66" s="499"/>
      <c r="AS66" s="499"/>
      <c r="AT66" s="499"/>
      <c r="AU66" s="499"/>
      <c r="AV66" s="499"/>
      <c r="AW66" s="499"/>
      <c r="AX66" s="501"/>
      <c r="AY66" s="501"/>
      <c r="AZ66" s="501"/>
      <c r="BA66" s="501"/>
      <c r="BB66" s="501"/>
      <c r="BC66" s="501"/>
      <c r="BD66" s="501"/>
      <c r="BE66" s="501"/>
      <c r="BF66" s="501"/>
      <c r="BG66" s="501"/>
      <c r="BH66" s="501"/>
      <c r="BI66" s="501"/>
      <c r="BJ66" s="492"/>
      <c r="BK66" s="503">
        <v>0.13</v>
      </c>
      <c r="BL66" s="503"/>
      <c r="BM66" s="503"/>
      <c r="BN66" s="503"/>
      <c r="BO66" s="503"/>
      <c r="BP66" s="503"/>
      <c r="BQ66" s="504">
        <f>IF(BK58="","",BD50)</f>
        <v>0</v>
      </c>
      <c r="BR66" s="504"/>
      <c r="BS66" s="504"/>
      <c r="BT66" s="504"/>
      <c r="BU66" s="504"/>
      <c r="BV66" s="504"/>
      <c r="BW66" s="504">
        <f>IF(BK58="","",BK66*BQ66)</f>
        <v>0</v>
      </c>
      <c r="BX66" s="504"/>
      <c r="BY66" s="504"/>
      <c r="BZ66" s="504"/>
      <c r="CA66" s="504"/>
      <c r="CB66" s="504"/>
      <c r="CC66" s="492"/>
      <c r="CD66" s="503">
        <v>0.13</v>
      </c>
      <c r="CE66" s="503"/>
      <c r="CF66" s="503"/>
      <c r="CG66" s="503"/>
      <c r="CH66" s="503"/>
      <c r="CI66" s="503"/>
      <c r="CJ66" s="504">
        <f>IF(CD58="","",BD50)</f>
        <v>0</v>
      </c>
      <c r="CK66" s="504"/>
      <c r="CL66" s="504"/>
      <c r="CM66" s="504"/>
      <c r="CN66" s="504"/>
      <c r="CO66" s="504"/>
      <c r="CP66" s="504">
        <f>IF(CR5=C75,"",CD66*CJ66)</f>
        <v>0</v>
      </c>
      <c r="CQ66" s="504"/>
      <c r="CR66" s="504"/>
      <c r="CS66" s="504"/>
      <c r="CT66" s="504"/>
      <c r="CU66" s="504"/>
      <c r="CV66" s="492"/>
      <c r="CW66" s="495"/>
      <c r="CX66" s="492"/>
      <c r="CY66" s="492"/>
      <c r="CZ66" s="492"/>
      <c r="DA66" s="492"/>
      <c r="DB66" s="492"/>
      <c r="DC66" s="492"/>
      <c r="DD66" s="492"/>
      <c r="DE66" s="492"/>
      <c r="DF66" s="492"/>
      <c r="DG66" s="492"/>
      <c r="DH66" s="492"/>
      <c r="DI66" s="492"/>
      <c r="DJ66" s="492"/>
      <c r="DK66" s="492"/>
      <c r="DL66" s="492"/>
    </row>
    <row r="67" spans="2:135" s="496" customFormat="1" ht="12">
      <c r="B67" s="495" t="str">
        <f>CONCATENATE("  Kiadó adminisztrációs díj (Megbízási díj * 12%, minimum ",DOLLAR(BA78,0),")")</f>
        <v xml:space="preserve">  Kiadó adminisztrációs díj (Megbízási díj * 12%, minimum 4 100 Ft)</v>
      </c>
      <c r="C67" s="495"/>
      <c r="D67" s="495"/>
      <c r="E67" s="495"/>
      <c r="F67" s="495"/>
      <c r="G67" s="495"/>
      <c r="H67" s="495"/>
      <c r="I67" s="495"/>
      <c r="J67" s="495"/>
      <c r="K67" s="495"/>
      <c r="L67" s="495"/>
      <c r="M67" s="495"/>
      <c r="N67" s="495"/>
      <c r="O67" s="495"/>
      <c r="P67" s="495"/>
      <c r="Q67" s="495"/>
      <c r="R67" s="495"/>
      <c r="S67" s="495"/>
      <c r="T67" s="495"/>
      <c r="U67" s="495"/>
      <c r="V67" s="495"/>
      <c r="W67" s="495"/>
      <c r="X67" s="495"/>
      <c r="Y67" s="495"/>
      <c r="Z67" s="495"/>
      <c r="AA67" s="495"/>
      <c r="AB67" s="495"/>
      <c r="AC67" s="495"/>
      <c r="AD67" s="495"/>
      <c r="AE67" s="495"/>
      <c r="AF67" s="495"/>
      <c r="AG67" s="495"/>
      <c r="AH67" s="495"/>
      <c r="AI67" s="495"/>
      <c r="AJ67" s="495"/>
      <c r="AK67" s="495"/>
      <c r="AL67" s="495"/>
      <c r="AM67" s="495"/>
      <c r="AN67" s="495"/>
      <c r="AO67" s="495"/>
      <c r="AP67" s="495"/>
      <c r="AQ67" s="492"/>
      <c r="AR67" s="499" t="str">
        <f>IF(AR58="","",IF(BD65*0.12&lt;3800,"",12%))</f>
        <v/>
      </c>
      <c r="AS67" s="499"/>
      <c r="AT67" s="499"/>
      <c r="AU67" s="499"/>
      <c r="AV67" s="499"/>
      <c r="AW67" s="499"/>
      <c r="AX67" s="501" t="str">
        <f>IF(AR58="","",BD48)</f>
        <v/>
      </c>
      <c r="AY67" s="501"/>
      <c r="AZ67" s="501"/>
      <c r="BA67" s="501"/>
      <c r="BB67" s="501"/>
      <c r="BC67" s="501"/>
      <c r="BD67" s="501" t="str">
        <f>IF(AR58="","",IF(AX67*0.12&lt;BA78,BA78,AR67*AX67))</f>
        <v/>
      </c>
      <c r="BE67" s="501"/>
      <c r="BF67" s="501"/>
      <c r="BG67" s="501"/>
      <c r="BH67" s="501"/>
      <c r="BI67" s="501"/>
      <c r="BJ67" s="492"/>
      <c r="BK67" s="499">
        <f>IF(BK58="","",12%)</f>
        <v>0.12</v>
      </c>
      <c r="BL67" s="499"/>
      <c r="BM67" s="499"/>
      <c r="BN67" s="499"/>
      <c r="BO67" s="499"/>
      <c r="BP67" s="499"/>
      <c r="BQ67" s="501">
        <f>IF(BK58="","",BD48)</f>
        <v>0</v>
      </c>
      <c r="BR67" s="501"/>
      <c r="BS67" s="501"/>
      <c r="BT67" s="501"/>
      <c r="BU67" s="501"/>
      <c r="BV67" s="501"/>
      <c r="BW67" s="501">
        <f>IF(BK58="","",IF(BK67*BQ67&lt;BA78,BA78,BK67*BQ67))</f>
        <v>4100</v>
      </c>
      <c r="BX67" s="501"/>
      <c r="BY67" s="501"/>
      <c r="BZ67" s="501"/>
      <c r="CA67" s="501"/>
      <c r="CB67" s="501"/>
      <c r="CC67" s="492"/>
      <c r="CD67" s="499">
        <f>IF(CR5=C75,"",12%)</f>
        <v>0.12</v>
      </c>
      <c r="CE67" s="499"/>
      <c r="CF67" s="499"/>
      <c r="CG67" s="499"/>
      <c r="CH67" s="499"/>
      <c r="CI67" s="499"/>
      <c r="CJ67" s="501">
        <f>IF(CD58="","",BD48)</f>
        <v>0</v>
      </c>
      <c r="CK67" s="501"/>
      <c r="CL67" s="501"/>
      <c r="CM67" s="501"/>
      <c r="CN67" s="501"/>
      <c r="CO67" s="501"/>
      <c r="CP67" s="501">
        <f>IF(CD58="","",IF(CD67*CJ67&lt;BA78,BA78,CD67*CJ67))</f>
        <v>4100</v>
      </c>
      <c r="CQ67" s="501"/>
      <c r="CR67" s="501"/>
      <c r="CS67" s="501"/>
      <c r="CT67" s="501"/>
      <c r="CU67" s="501"/>
      <c r="CV67" s="492"/>
      <c r="CW67" s="495"/>
      <c r="CX67" s="492"/>
      <c r="CY67" s="492"/>
      <c r="CZ67" s="492"/>
      <c r="DA67" s="492"/>
      <c r="DB67" s="492"/>
      <c r="DC67" s="492"/>
      <c r="DD67" s="492"/>
      <c r="DE67" s="492"/>
      <c r="DF67" s="492"/>
      <c r="DG67" s="492"/>
      <c r="DH67" s="492"/>
      <c r="DI67" s="492"/>
      <c r="DJ67" s="492"/>
      <c r="DK67" s="492"/>
      <c r="DL67" s="492"/>
    </row>
    <row r="68" spans="2:135" s="496" customFormat="1" ht="12">
      <c r="B68" s="549" t="s">
        <v>155</v>
      </c>
      <c r="C68" s="549"/>
      <c r="D68" s="549"/>
      <c r="E68" s="549"/>
      <c r="F68" s="549"/>
      <c r="G68" s="549"/>
      <c r="H68" s="549"/>
      <c r="I68" s="549"/>
      <c r="J68" s="549"/>
      <c r="K68" s="549"/>
      <c r="L68" s="549"/>
      <c r="M68" s="549"/>
      <c r="N68" s="549"/>
      <c r="O68" s="549"/>
      <c r="P68" s="549"/>
      <c r="Q68" s="549"/>
      <c r="R68" s="549"/>
      <c r="S68" s="549"/>
      <c r="T68" s="549"/>
      <c r="U68" s="549"/>
      <c r="V68" s="549"/>
      <c r="W68" s="549"/>
      <c r="X68" s="549"/>
      <c r="Y68" s="549"/>
      <c r="Z68" s="549"/>
      <c r="AA68" s="549"/>
      <c r="AB68" s="549"/>
      <c r="AC68" s="549"/>
      <c r="AD68" s="549"/>
      <c r="AE68" s="549"/>
      <c r="AF68" s="549"/>
      <c r="AG68" s="549"/>
      <c r="AH68" s="549"/>
      <c r="AI68" s="549"/>
      <c r="AJ68" s="549"/>
      <c r="AK68" s="549"/>
      <c r="AL68" s="549"/>
      <c r="AM68" s="549"/>
      <c r="AN68" s="549"/>
      <c r="AO68" s="549"/>
      <c r="AP68" s="549"/>
      <c r="AQ68" s="492"/>
      <c r="AR68" s="550" t="str">
        <f>IF(AR58="","",27%)</f>
        <v/>
      </c>
      <c r="AS68" s="550"/>
      <c r="AT68" s="550"/>
      <c r="AU68" s="550"/>
      <c r="AV68" s="550"/>
      <c r="AW68" s="550"/>
      <c r="AX68" s="551" t="str">
        <f>IF(AR58="","",BD48+BD66+BD67)</f>
        <v/>
      </c>
      <c r="AY68" s="551"/>
      <c r="AZ68" s="551"/>
      <c r="BA68" s="551"/>
      <c r="BB68" s="551"/>
      <c r="BC68" s="551"/>
      <c r="BD68" s="551" t="str">
        <f>IF(AR58="","",AR68*AX68)</f>
        <v/>
      </c>
      <c r="BE68" s="551"/>
      <c r="BF68" s="551"/>
      <c r="BG68" s="551"/>
      <c r="BH68" s="551"/>
      <c r="BI68" s="551"/>
      <c r="BJ68" s="492"/>
      <c r="BK68" s="550">
        <f>IF(BK58="","",27%)</f>
        <v>0.27</v>
      </c>
      <c r="BL68" s="550"/>
      <c r="BM68" s="550"/>
      <c r="BN68" s="550"/>
      <c r="BO68" s="550"/>
      <c r="BP68" s="550"/>
      <c r="BQ68" s="551">
        <f>IF(BK58="","",BD48+BW66+BW67)</f>
        <v>4100</v>
      </c>
      <c r="BR68" s="551"/>
      <c r="BS68" s="551"/>
      <c r="BT68" s="551"/>
      <c r="BU68" s="551"/>
      <c r="BV68" s="551"/>
      <c r="BW68" s="551">
        <f>IF(BK58="","",BK68*BQ68)</f>
        <v>1107</v>
      </c>
      <c r="BX68" s="551"/>
      <c r="BY68" s="551"/>
      <c r="BZ68" s="551"/>
      <c r="CA68" s="551"/>
      <c r="CB68" s="551"/>
      <c r="CC68" s="492"/>
      <c r="CD68" s="550">
        <f>IF(CR5=C75,"",27%)</f>
        <v>0.27</v>
      </c>
      <c r="CE68" s="550"/>
      <c r="CF68" s="550"/>
      <c r="CG68" s="550"/>
      <c r="CH68" s="550"/>
      <c r="CI68" s="550"/>
      <c r="CJ68" s="551">
        <f>IF(CD58="","",BD48+CP66+CP67)</f>
        <v>4100</v>
      </c>
      <c r="CK68" s="551"/>
      <c r="CL68" s="551"/>
      <c r="CM68" s="551"/>
      <c r="CN68" s="551"/>
      <c r="CO68" s="551"/>
      <c r="CP68" s="551">
        <f>IF(CD58="","",CD68*CJ68)</f>
        <v>1107</v>
      </c>
      <c r="CQ68" s="551"/>
      <c r="CR68" s="551"/>
      <c r="CS68" s="551"/>
      <c r="CT68" s="551"/>
      <c r="CU68" s="551"/>
      <c r="CV68" s="492"/>
      <c r="CW68" s="495"/>
      <c r="CX68" s="492"/>
      <c r="CY68" s="492"/>
      <c r="CZ68" s="492"/>
      <c r="DA68" s="492"/>
      <c r="DB68" s="492"/>
      <c r="DC68" s="492"/>
      <c r="DD68" s="492"/>
      <c r="DE68" s="492"/>
      <c r="DF68" s="492"/>
      <c r="DG68" s="492"/>
      <c r="DH68" s="492"/>
      <c r="DI68" s="492"/>
      <c r="DJ68" s="492"/>
      <c r="DK68" s="492"/>
      <c r="DL68" s="492"/>
    </row>
    <row r="69" spans="2:135" s="496" customFormat="1" ht="12">
      <c r="B69" s="552" t="s">
        <v>156</v>
      </c>
      <c r="C69" s="552"/>
      <c r="D69" s="552"/>
      <c r="E69" s="552"/>
      <c r="F69" s="552"/>
      <c r="G69" s="553"/>
      <c r="H69" s="552"/>
      <c r="I69" s="552"/>
      <c r="J69" s="552"/>
      <c r="K69" s="552"/>
      <c r="L69" s="552"/>
      <c r="M69" s="552"/>
      <c r="N69" s="552"/>
      <c r="O69" s="552"/>
      <c r="P69" s="552"/>
      <c r="Q69" s="552"/>
      <c r="R69" s="552"/>
      <c r="S69" s="552"/>
      <c r="T69" s="552"/>
      <c r="U69" s="552"/>
      <c r="V69" s="552"/>
      <c r="W69" s="552"/>
      <c r="X69" s="552"/>
      <c r="Y69" s="552"/>
      <c r="Z69" s="552"/>
      <c r="AA69" s="552"/>
      <c r="AB69" s="552"/>
      <c r="AC69" s="552"/>
      <c r="AD69" s="552"/>
      <c r="AE69" s="552"/>
      <c r="AF69" s="552"/>
      <c r="AG69" s="552"/>
      <c r="AH69" s="552"/>
      <c r="AI69" s="552"/>
      <c r="AJ69" s="552"/>
      <c r="AK69" s="552"/>
      <c r="AL69" s="552"/>
      <c r="AM69" s="552"/>
      <c r="AN69" s="552"/>
      <c r="AO69" s="552"/>
      <c r="AP69" s="552"/>
      <c r="AQ69" s="552"/>
      <c r="AR69" s="552"/>
      <c r="AS69" s="552"/>
      <c r="AT69" s="552"/>
      <c r="AU69" s="552"/>
      <c r="AV69" s="552"/>
      <c r="AW69" s="552"/>
      <c r="AX69" s="552"/>
      <c r="AY69" s="552"/>
      <c r="AZ69" s="552"/>
      <c r="BA69" s="552"/>
      <c r="BB69" s="552"/>
      <c r="BC69" s="552"/>
      <c r="BD69" s="554" t="str">
        <f>IF(AR58="","",SUM(BD65:BI68))</f>
        <v/>
      </c>
      <c r="BE69" s="554"/>
      <c r="BF69" s="554"/>
      <c r="BG69" s="554"/>
      <c r="BH69" s="554"/>
      <c r="BI69" s="554"/>
      <c r="BJ69" s="552"/>
      <c r="BK69" s="552"/>
      <c r="BL69" s="552"/>
      <c r="BM69" s="552"/>
      <c r="BN69" s="552"/>
      <c r="BO69" s="552"/>
      <c r="BP69" s="552"/>
      <c r="BQ69" s="552"/>
      <c r="BR69" s="552"/>
      <c r="BS69" s="552"/>
      <c r="BT69" s="552"/>
      <c r="BU69" s="552"/>
      <c r="BV69" s="552"/>
      <c r="BW69" s="554">
        <f>IF(BK58="","",SUM(BW65:CB68))</f>
        <v>5207</v>
      </c>
      <c r="BX69" s="554"/>
      <c r="BY69" s="554"/>
      <c r="BZ69" s="554"/>
      <c r="CA69" s="554"/>
      <c r="CB69" s="554"/>
      <c r="CC69" s="552"/>
      <c r="CD69" s="552"/>
      <c r="CE69" s="552"/>
      <c r="CF69" s="552"/>
      <c r="CG69" s="552"/>
      <c r="CH69" s="552"/>
      <c r="CI69" s="552"/>
      <c r="CJ69" s="552"/>
      <c r="CK69" s="552"/>
      <c r="CL69" s="552"/>
      <c r="CM69" s="552"/>
      <c r="CN69" s="552"/>
      <c r="CO69" s="552"/>
      <c r="CP69" s="554">
        <f>IF(CD58="","",SUM(CP65:CU68))</f>
        <v>5207</v>
      </c>
      <c r="CQ69" s="554"/>
      <c r="CR69" s="554"/>
      <c r="CS69" s="554"/>
      <c r="CT69" s="554"/>
      <c r="CU69" s="554"/>
      <c r="CV69" s="492"/>
      <c r="CW69" s="495"/>
      <c r="CX69" s="492"/>
      <c r="CY69" s="492"/>
      <c r="CZ69" s="492"/>
      <c r="DA69" s="492"/>
      <c r="DB69" s="492"/>
      <c r="DC69" s="492"/>
      <c r="DD69" s="492"/>
      <c r="DE69" s="492"/>
      <c r="DF69" s="492"/>
      <c r="DG69" s="492"/>
      <c r="DH69" s="492"/>
      <c r="DI69" s="492"/>
      <c r="DJ69" s="492"/>
      <c r="DK69" s="492"/>
      <c r="DL69" s="492"/>
    </row>
    <row r="70" spans="2:135" s="496" customFormat="1" ht="18">
      <c r="B70" s="492"/>
      <c r="C70" s="492"/>
      <c r="D70" s="492"/>
      <c r="E70" s="492"/>
      <c r="F70" s="492"/>
      <c r="G70" s="492"/>
      <c r="H70" s="492"/>
      <c r="I70" s="492"/>
      <c r="J70" s="492"/>
      <c r="K70" s="492"/>
      <c r="L70" s="492"/>
      <c r="M70" s="492"/>
      <c r="N70" s="492"/>
      <c r="O70" s="492"/>
      <c r="P70" s="492"/>
      <c r="Q70" s="492"/>
      <c r="R70" s="492"/>
      <c r="S70" s="492"/>
      <c r="T70" s="492"/>
      <c r="U70" s="492"/>
      <c r="V70" s="492"/>
      <c r="W70" s="492"/>
      <c r="X70" s="492"/>
      <c r="Y70" s="492"/>
      <c r="Z70" s="492"/>
      <c r="AA70" s="492"/>
      <c r="AB70" s="492"/>
      <c r="AC70" s="492"/>
      <c r="AD70" s="492"/>
      <c r="AE70" s="492"/>
      <c r="AF70" s="492"/>
      <c r="AG70" s="492"/>
      <c r="AH70" s="492"/>
      <c r="AI70" s="492"/>
      <c r="AJ70" s="492"/>
      <c r="AK70" s="492"/>
      <c r="AL70" s="492"/>
      <c r="AM70" s="492"/>
      <c r="AN70" s="492"/>
      <c r="AO70" s="492"/>
      <c r="AP70" s="492"/>
      <c r="AQ70" s="492"/>
      <c r="AR70" s="492"/>
      <c r="AS70" s="492"/>
      <c r="AT70" s="492"/>
      <c r="AU70" s="492"/>
      <c r="AV70" s="492"/>
      <c r="AW70" s="492"/>
      <c r="AX70" s="492"/>
      <c r="AY70" s="492"/>
      <c r="AZ70" s="492"/>
      <c r="BA70" s="492"/>
      <c r="BB70" s="492"/>
      <c r="BC70" s="492"/>
      <c r="BD70" s="555" t="str">
        <f>IF(AR67="","","é")</f>
        <v/>
      </c>
      <c r="BE70" s="555"/>
      <c r="BF70" s="555"/>
      <c r="BG70" s="555"/>
      <c r="BH70" s="555"/>
      <c r="BI70" s="555"/>
      <c r="BJ70" s="492"/>
      <c r="BK70" s="492"/>
      <c r="BL70" s="492"/>
      <c r="BM70" s="492"/>
      <c r="BN70" s="492"/>
      <c r="BO70" s="492"/>
      <c r="BP70" s="492"/>
      <c r="BQ70" s="492"/>
      <c r="BR70" s="492"/>
      <c r="BS70" s="492"/>
      <c r="BT70" s="492"/>
      <c r="BU70" s="492"/>
      <c r="BV70" s="492"/>
      <c r="BW70" s="555" t="str">
        <f>IF(BW66="","","é")</f>
        <v>é</v>
      </c>
      <c r="BX70" s="555"/>
      <c r="BY70" s="555"/>
      <c r="BZ70" s="555"/>
      <c r="CA70" s="555"/>
      <c r="CB70" s="555"/>
      <c r="CC70" s="492"/>
      <c r="CD70" s="492"/>
      <c r="CE70" s="492"/>
      <c r="CF70" s="492"/>
      <c r="CG70" s="492"/>
      <c r="CH70" s="492"/>
      <c r="CI70" s="492"/>
      <c r="CJ70" s="492"/>
      <c r="CK70" s="492"/>
      <c r="CL70" s="492"/>
      <c r="CM70" s="492"/>
      <c r="CN70" s="492"/>
      <c r="CO70" s="492"/>
      <c r="CP70" s="555" t="str">
        <f>IF(CP66="","","é")</f>
        <v>é</v>
      </c>
      <c r="CQ70" s="555"/>
      <c r="CR70" s="555"/>
      <c r="CS70" s="555"/>
      <c r="CT70" s="555"/>
      <c r="CU70" s="555"/>
      <c r="CV70" s="492"/>
      <c r="CW70" s="495"/>
      <c r="CX70" s="492"/>
      <c r="CY70" s="492"/>
      <c r="CZ70" s="492"/>
      <c r="DA70" s="492"/>
      <c r="DB70" s="492"/>
      <c r="DC70" s="492"/>
      <c r="DD70" s="492"/>
      <c r="DE70" s="492"/>
      <c r="DF70" s="492"/>
      <c r="DG70" s="492"/>
      <c r="DH70" s="492"/>
      <c r="DI70" s="492"/>
      <c r="DJ70" s="492"/>
      <c r="DK70" s="492"/>
      <c r="DL70" s="492"/>
    </row>
    <row r="71" spans="2:135" s="218" customFormat="1" ht="12">
      <c r="B71" s="338"/>
      <c r="C71" s="338"/>
      <c r="D71" s="338"/>
      <c r="E71" s="338"/>
      <c r="F71" s="338"/>
      <c r="G71" s="338"/>
      <c r="H71" s="338"/>
      <c r="I71" s="338"/>
      <c r="J71" s="338"/>
      <c r="K71" s="338"/>
      <c r="L71" s="338"/>
      <c r="M71" s="338"/>
      <c r="N71" s="338"/>
      <c r="O71" s="556"/>
      <c r="P71" s="338"/>
      <c r="Q71" s="338"/>
      <c r="R71" s="338"/>
      <c r="S71" s="338"/>
      <c r="T71" s="338"/>
      <c r="U71" s="338"/>
      <c r="V71" s="338"/>
      <c r="W71" s="338"/>
      <c r="X71" s="338"/>
      <c r="Y71" s="338"/>
      <c r="Z71" s="338"/>
      <c r="AA71" s="338"/>
      <c r="AB71" s="338"/>
      <c r="AC71" s="338"/>
      <c r="AD71" s="338"/>
      <c r="AE71" s="338"/>
      <c r="AF71" s="338"/>
      <c r="AG71" s="338"/>
      <c r="AH71" s="338"/>
      <c r="AI71" s="338"/>
      <c r="AJ71" s="338"/>
      <c r="AK71" s="338"/>
      <c r="AL71" s="338"/>
      <c r="AM71" s="338"/>
      <c r="AN71" s="338"/>
      <c r="AO71" s="338"/>
      <c r="AP71" s="338"/>
      <c r="AQ71" s="338"/>
      <c r="AR71" s="338"/>
      <c r="AS71" s="338"/>
      <c r="AT71" s="338"/>
      <c r="AU71" s="338"/>
      <c r="AV71" s="338"/>
      <c r="AW71" s="338"/>
      <c r="AX71" s="338"/>
      <c r="AY71" s="338"/>
      <c r="AZ71" s="338"/>
      <c r="BA71" s="338"/>
      <c r="BB71" s="338"/>
      <c r="BC71" s="338"/>
      <c r="BD71" s="338"/>
      <c r="BE71" s="338"/>
      <c r="BF71" s="338"/>
      <c r="BG71" s="338"/>
      <c r="BH71" s="338"/>
      <c r="BI71" s="338"/>
      <c r="BJ71" s="338"/>
      <c r="BK71" s="338"/>
      <c r="BL71" s="338"/>
      <c r="BM71" s="338"/>
      <c r="BN71" s="338"/>
      <c r="BO71" s="338"/>
      <c r="BP71" s="338"/>
      <c r="BQ71" s="338"/>
      <c r="BR71" s="338"/>
      <c r="BS71" s="338"/>
      <c r="BT71" s="338"/>
      <c r="BU71" s="338"/>
      <c r="BV71" s="338"/>
      <c r="BW71" s="338"/>
      <c r="BX71" s="338"/>
      <c r="BY71" s="338"/>
      <c r="BZ71" s="338"/>
      <c r="CA71" s="338"/>
      <c r="CB71" s="338"/>
      <c r="CC71" s="338"/>
      <c r="CD71" s="338"/>
      <c r="CE71" s="338"/>
      <c r="CF71" s="338"/>
      <c r="CG71" s="338"/>
      <c r="CH71" s="338"/>
      <c r="CI71" s="338"/>
      <c r="CJ71" s="338"/>
      <c r="CK71" s="338"/>
      <c r="CL71" s="338"/>
      <c r="CM71" s="338"/>
      <c r="CN71" s="338"/>
      <c r="CO71" s="338"/>
      <c r="CP71" s="338"/>
      <c r="CQ71" s="338"/>
      <c r="CR71" s="338"/>
      <c r="CS71" s="338"/>
      <c r="CT71" s="338"/>
      <c r="CU71" s="338"/>
      <c r="CV71" s="338"/>
      <c r="CW71" s="495"/>
      <c r="CX71" s="492"/>
      <c r="CY71" s="492"/>
      <c r="CZ71" s="492"/>
      <c r="DA71" s="492"/>
      <c r="DB71" s="492"/>
      <c r="DC71" s="492"/>
      <c r="DD71" s="492"/>
      <c r="DE71" s="492"/>
      <c r="DF71" s="492"/>
      <c r="DG71" s="492"/>
      <c r="DH71" s="492"/>
      <c r="DI71" s="492"/>
      <c r="DJ71" s="492"/>
      <c r="DK71" s="492"/>
      <c r="DL71" s="492"/>
      <c r="DM71" s="496"/>
      <c r="DN71" s="496"/>
      <c r="DO71" s="496"/>
      <c r="DP71" s="496"/>
      <c r="DS71" s="557"/>
      <c r="DX71" s="558"/>
      <c r="DY71" s="558"/>
      <c r="DZ71" s="558"/>
      <c r="EA71" s="558"/>
      <c r="EB71" s="558"/>
    </row>
    <row r="72" spans="2:135" s="218" customFormat="1" ht="12">
      <c r="B72" s="338"/>
      <c r="C72" s="338"/>
      <c r="D72" s="338"/>
      <c r="E72" s="338"/>
      <c r="F72" s="338"/>
      <c r="G72" s="338"/>
      <c r="H72" s="338"/>
      <c r="I72" s="338"/>
      <c r="J72" s="338"/>
      <c r="K72" s="338"/>
      <c r="L72" s="338"/>
      <c r="M72" s="338"/>
      <c r="N72" s="338"/>
      <c r="O72" s="559"/>
      <c r="P72" s="338"/>
      <c r="Q72" s="338"/>
      <c r="R72" s="338"/>
      <c r="S72" s="338"/>
      <c r="T72" s="338"/>
      <c r="U72" s="338"/>
      <c r="V72" s="338"/>
      <c r="W72" s="338"/>
      <c r="X72" s="338"/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38"/>
      <c r="CG72" s="338"/>
      <c r="CH72" s="338"/>
      <c r="CI72" s="338"/>
      <c r="CJ72" s="338"/>
      <c r="CK72" s="338"/>
      <c r="CL72" s="338"/>
      <c r="CM72" s="338"/>
      <c r="CN72" s="338"/>
      <c r="CO72" s="338"/>
      <c r="CP72" s="338"/>
      <c r="CQ72" s="338"/>
      <c r="CR72" s="338"/>
      <c r="CS72" s="338"/>
      <c r="CT72" s="338"/>
      <c r="CU72" s="338"/>
      <c r="CV72" s="338"/>
      <c r="CW72" s="495"/>
      <c r="CX72" s="492"/>
      <c r="CY72" s="492"/>
      <c r="CZ72" s="492"/>
      <c r="DA72" s="492"/>
      <c r="DB72" s="492"/>
      <c r="DC72" s="492"/>
      <c r="DD72" s="492"/>
      <c r="DE72" s="492"/>
      <c r="DF72" s="492"/>
      <c r="DG72" s="492"/>
      <c r="DH72" s="492"/>
      <c r="DI72" s="492"/>
      <c r="DJ72" s="492"/>
      <c r="DK72" s="492"/>
      <c r="DL72" s="492"/>
      <c r="DM72" s="496"/>
      <c r="DN72" s="496"/>
      <c r="DO72" s="496"/>
      <c r="DP72" s="496"/>
      <c r="DX72" s="558"/>
      <c r="DY72" s="558"/>
      <c r="DZ72" s="558"/>
      <c r="EA72" s="558"/>
      <c r="EB72" s="558"/>
    </row>
    <row r="73" spans="2:135" s="218" customFormat="1" ht="12" hidden="1">
      <c r="B73" s="338"/>
      <c r="C73" s="338" t="s">
        <v>157</v>
      </c>
      <c r="D73" s="338"/>
      <c r="E73" s="338"/>
      <c r="F73" s="338"/>
      <c r="G73" s="338"/>
      <c r="H73" s="338"/>
      <c r="I73" s="338"/>
      <c r="J73" s="338"/>
      <c r="K73" s="338"/>
      <c r="L73" s="338"/>
      <c r="M73" s="338"/>
      <c r="N73" s="338"/>
      <c r="O73" s="338"/>
      <c r="P73" s="338"/>
      <c r="Q73" s="338"/>
      <c r="R73" s="338"/>
      <c r="S73" s="338"/>
      <c r="T73" s="338"/>
      <c r="U73" s="338"/>
      <c r="V73" s="338"/>
      <c r="W73" s="338" t="s">
        <v>158</v>
      </c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 t="s">
        <v>159</v>
      </c>
      <c r="AJ73" s="338"/>
      <c r="AK73" s="338"/>
      <c r="AL73" s="338"/>
      <c r="AM73" s="338"/>
      <c r="AN73" s="338"/>
      <c r="AO73" s="338"/>
      <c r="AP73" s="338"/>
      <c r="AQ73" s="338"/>
      <c r="AR73" s="338"/>
      <c r="AS73" s="338" t="s">
        <v>160</v>
      </c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560" t="s">
        <v>161</v>
      </c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38"/>
      <c r="CG73" s="338"/>
      <c r="CH73" s="338"/>
      <c r="CI73" s="338"/>
      <c r="CJ73" s="338"/>
      <c r="CK73" s="338"/>
      <c r="CL73" s="338"/>
      <c r="CM73" s="338"/>
      <c r="CN73" s="338"/>
      <c r="CO73" s="338"/>
      <c r="CP73" s="338"/>
      <c r="CQ73" s="338"/>
      <c r="CR73" s="338"/>
      <c r="CS73" s="338"/>
      <c r="CT73" s="338"/>
      <c r="CU73" s="338"/>
      <c r="CV73" s="338"/>
      <c r="CW73" s="495"/>
      <c r="CX73" s="492"/>
      <c r="CY73" s="492"/>
      <c r="CZ73" s="492"/>
      <c r="DA73" s="492"/>
      <c r="DB73" s="492"/>
      <c r="DC73" s="492"/>
      <c r="DD73" s="492"/>
      <c r="DE73" s="492"/>
      <c r="DF73" s="492"/>
      <c r="DG73" s="492"/>
      <c r="DH73" s="492"/>
      <c r="DI73" s="492"/>
      <c r="DJ73" s="492"/>
      <c r="DK73" s="492"/>
      <c r="DL73" s="492"/>
      <c r="DM73" s="496"/>
      <c r="DN73" s="496"/>
      <c r="DO73" s="496"/>
      <c r="DP73" s="496"/>
      <c r="DX73" s="561"/>
      <c r="DY73" s="558"/>
      <c r="DZ73" s="558"/>
      <c r="EA73" s="558"/>
      <c r="EB73" s="558"/>
    </row>
    <row r="74" spans="2:135" s="218" customFormat="1" hidden="1">
      <c r="B74" s="338"/>
      <c r="C74" s="562" t="s">
        <v>4</v>
      </c>
      <c r="D74" s="562"/>
      <c r="E74" s="562"/>
      <c r="F74" s="562"/>
      <c r="G74" s="562"/>
      <c r="H74" s="562"/>
      <c r="I74" s="562"/>
      <c r="J74" s="562"/>
      <c r="K74" s="562"/>
      <c r="L74" s="562"/>
      <c r="M74" s="562"/>
      <c r="N74" s="562"/>
      <c r="O74" s="562"/>
      <c r="P74" s="562"/>
      <c r="Q74" s="562"/>
      <c r="R74" s="338"/>
      <c r="S74" s="338"/>
      <c r="T74" s="338"/>
      <c r="U74" s="338"/>
      <c r="V74" s="338"/>
      <c r="W74" s="338"/>
      <c r="X74" s="338"/>
      <c r="Y74" s="338"/>
      <c r="Z74" s="338"/>
      <c r="AA74" s="563">
        <f>ROUNDUP(CJ59/BA74,0)</f>
        <v>0</v>
      </c>
      <c r="AB74" s="563"/>
      <c r="AC74" s="563"/>
      <c r="AD74" s="338"/>
      <c r="AE74" s="338"/>
      <c r="AF74" s="338"/>
      <c r="AG74" s="564">
        <v>200000</v>
      </c>
      <c r="AH74" s="565"/>
      <c r="AI74" s="565"/>
      <c r="AJ74" s="565"/>
      <c r="AK74" s="565"/>
      <c r="AL74" s="565"/>
      <c r="AM74" s="565"/>
      <c r="AN74" s="566"/>
      <c r="AO74" s="338"/>
      <c r="AP74" s="338"/>
      <c r="AQ74" s="338"/>
      <c r="AR74" s="338"/>
      <c r="AS74" s="338"/>
      <c r="AT74" s="338"/>
      <c r="AU74" s="338"/>
      <c r="AV74" s="338"/>
      <c r="AW74" s="338"/>
      <c r="AX74" s="338"/>
      <c r="AY74" s="338"/>
      <c r="AZ74" s="338"/>
      <c r="BA74" s="567">
        <f>AG74/100</f>
        <v>2000</v>
      </c>
      <c r="BB74" s="567"/>
      <c r="BC74" s="567"/>
      <c r="BD74" s="567"/>
      <c r="BE74" s="567"/>
      <c r="BF74" s="567"/>
      <c r="BG74" s="567"/>
      <c r="BH74" s="567"/>
      <c r="BI74" s="338"/>
      <c r="BJ74" s="338"/>
      <c r="BK74" s="567">
        <f>AG74*0.3</f>
        <v>60000</v>
      </c>
      <c r="BL74" s="567"/>
      <c r="BM74" s="567"/>
      <c r="BN74" s="567"/>
      <c r="BO74" s="567"/>
      <c r="BP74" s="567"/>
      <c r="BQ74" s="567"/>
      <c r="BR74" s="567"/>
      <c r="BS74" s="338"/>
      <c r="BT74" s="338"/>
      <c r="BU74" s="338"/>
      <c r="BV74" s="338"/>
      <c r="BW74" s="338"/>
      <c r="BX74" s="338"/>
      <c r="BY74" s="338"/>
      <c r="BZ74" s="338"/>
      <c r="CA74" s="338"/>
      <c r="CB74" s="338"/>
      <c r="CC74" s="338"/>
      <c r="CD74" s="338"/>
      <c r="CE74" s="338"/>
      <c r="CF74" s="338"/>
      <c r="CG74" s="338"/>
      <c r="CH74" s="338"/>
      <c r="CI74" s="338"/>
      <c r="CJ74" s="338"/>
      <c r="CK74" s="338"/>
      <c r="CL74" s="338"/>
      <c r="CM74" s="338"/>
      <c r="CN74" s="338"/>
      <c r="CO74" s="338"/>
      <c r="CP74" s="338"/>
      <c r="CQ74" s="338"/>
      <c r="CR74" s="338"/>
      <c r="CS74" s="338"/>
      <c r="CT74" s="338"/>
      <c r="CU74" s="338"/>
      <c r="CV74" s="338"/>
      <c r="CW74" s="486"/>
      <c r="CX74" s="338"/>
      <c r="CY74" s="338"/>
      <c r="CZ74" s="338"/>
      <c r="DA74" s="338"/>
      <c r="DB74" s="338"/>
      <c r="DC74" s="338"/>
      <c r="DD74" s="338"/>
      <c r="DE74" s="338"/>
      <c r="DF74" s="338"/>
      <c r="DG74" s="338"/>
      <c r="DH74" s="338"/>
      <c r="DI74" s="338"/>
      <c r="DJ74" s="338"/>
      <c r="DK74" s="338"/>
      <c r="DL74" s="338"/>
      <c r="DX74" s="558"/>
      <c r="DY74" s="558"/>
      <c r="DZ74" s="558"/>
      <c r="EA74" s="558"/>
      <c r="EB74" s="558"/>
    </row>
    <row r="75" spans="2:135" s="218" customFormat="1" hidden="1">
      <c r="B75" s="338"/>
      <c r="C75" s="562" t="s">
        <v>5</v>
      </c>
      <c r="D75" s="562"/>
      <c r="E75" s="562"/>
      <c r="F75" s="562"/>
      <c r="G75" s="562"/>
      <c r="H75" s="562"/>
      <c r="I75" s="562"/>
      <c r="J75" s="562"/>
      <c r="K75" s="562"/>
      <c r="L75" s="562"/>
      <c r="M75" s="562"/>
      <c r="N75" s="562"/>
      <c r="O75" s="562"/>
      <c r="P75" s="562"/>
      <c r="Q75" s="562"/>
      <c r="R75" s="338"/>
      <c r="S75" s="338"/>
      <c r="T75" s="338"/>
      <c r="U75" s="338"/>
      <c r="V75" s="338"/>
      <c r="W75" s="338"/>
      <c r="X75" s="338"/>
      <c r="Y75" s="338"/>
      <c r="Z75" s="338"/>
      <c r="AA75" s="338"/>
      <c r="AB75" s="338"/>
      <c r="AC75" s="338"/>
      <c r="AD75" s="338"/>
      <c r="AE75" s="338"/>
      <c r="AF75" s="338"/>
      <c r="AG75" s="338"/>
      <c r="AH75" s="338"/>
      <c r="AI75" s="338"/>
      <c r="AJ75" s="338"/>
      <c r="AK75" s="338"/>
      <c r="AL75" s="338"/>
      <c r="AM75" s="338"/>
      <c r="AN75" s="338"/>
      <c r="AO75" s="338"/>
      <c r="AP75" s="338"/>
      <c r="AQ75" s="338"/>
      <c r="AR75" s="338"/>
      <c r="AS75" s="338"/>
      <c r="AT75" s="338"/>
      <c r="AU75" s="338"/>
      <c r="AV75" s="338"/>
      <c r="AW75" s="338"/>
      <c r="AX75" s="338"/>
      <c r="AY75" s="338"/>
      <c r="AZ75" s="338"/>
      <c r="BA75" s="338"/>
      <c r="BB75" s="338"/>
      <c r="BC75" s="338"/>
      <c r="BD75" s="338"/>
      <c r="BE75" s="338"/>
      <c r="BF75" s="338"/>
      <c r="BG75" s="338"/>
      <c r="BH75" s="338"/>
      <c r="BI75" s="338"/>
      <c r="BJ75" s="338"/>
      <c r="BK75" s="338"/>
      <c r="BL75" s="338"/>
      <c r="BM75" s="338"/>
      <c r="BN75" s="338"/>
      <c r="BO75" s="338"/>
      <c r="BP75" s="338"/>
      <c r="BQ75" s="338"/>
      <c r="BR75" s="338"/>
      <c r="BS75" s="338"/>
      <c r="BT75" s="338"/>
      <c r="BU75" s="338"/>
      <c r="BV75" s="338"/>
      <c r="BW75" s="338"/>
      <c r="BX75" s="338"/>
      <c r="BY75" s="338"/>
      <c r="BZ75" s="338"/>
      <c r="CA75" s="338"/>
      <c r="CB75" s="338"/>
      <c r="CC75" s="338"/>
      <c r="CD75" s="338"/>
      <c r="CE75" s="338"/>
      <c r="CF75" s="338"/>
      <c r="CG75" s="338"/>
      <c r="CH75" s="338"/>
      <c r="CI75" s="338"/>
      <c r="CJ75" s="338"/>
      <c r="CK75" s="338"/>
      <c r="CL75" s="338"/>
      <c r="CM75" s="338"/>
      <c r="CN75" s="338"/>
      <c r="CO75" s="338"/>
      <c r="CP75" s="338"/>
      <c r="CQ75" s="338"/>
      <c r="CR75" s="338"/>
      <c r="CS75" s="338"/>
      <c r="CT75" s="338"/>
      <c r="CU75" s="338"/>
      <c r="CV75" s="338"/>
      <c r="CW75" s="486"/>
      <c r="CX75" s="338"/>
      <c r="CY75" s="338"/>
      <c r="CZ75" s="338"/>
      <c r="DA75" s="338"/>
      <c r="DB75" s="338"/>
      <c r="DC75" s="338"/>
      <c r="DD75" s="338"/>
      <c r="DE75" s="338"/>
      <c r="DF75" s="338"/>
      <c r="DG75" s="338"/>
      <c r="DH75" s="338"/>
      <c r="DI75" s="338"/>
      <c r="DJ75" s="338"/>
      <c r="DK75" s="338"/>
      <c r="DL75" s="338"/>
    </row>
    <row r="76" spans="2:135" s="218" customFormat="1" hidden="1">
      <c r="B76" s="338"/>
      <c r="C76" s="562" t="s">
        <v>124</v>
      </c>
      <c r="D76" s="562"/>
      <c r="E76" s="562"/>
      <c r="F76" s="562"/>
      <c r="G76" s="562"/>
      <c r="H76" s="562"/>
      <c r="I76" s="562"/>
      <c r="J76" s="562"/>
      <c r="K76" s="562"/>
      <c r="L76" s="562"/>
      <c r="M76" s="562"/>
      <c r="N76" s="562"/>
      <c r="O76" s="562"/>
      <c r="P76" s="562"/>
      <c r="Q76" s="562"/>
      <c r="R76" s="338"/>
      <c r="S76" s="338"/>
      <c r="T76" s="338"/>
      <c r="U76" s="338"/>
      <c r="V76" s="338"/>
      <c r="W76" s="338"/>
      <c r="X76" s="338"/>
      <c r="Y76" s="338"/>
      <c r="Z76" s="338"/>
      <c r="AA76" s="338"/>
      <c r="AB76" s="338"/>
      <c r="AC76" s="338"/>
      <c r="AD76" s="338"/>
      <c r="AE76" s="338"/>
      <c r="AF76" s="338"/>
      <c r="AG76" s="338"/>
      <c r="AH76" s="338"/>
      <c r="AI76" s="338"/>
      <c r="AJ76" s="338"/>
      <c r="AK76" s="338"/>
      <c r="AL76" s="338"/>
      <c r="AM76" s="338"/>
      <c r="AN76" s="338"/>
      <c r="AO76" s="338"/>
      <c r="AP76" s="338"/>
      <c r="AQ76" s="338"/>
      <c r="AR76" s="338"/>
      <c r="AS76" s="338"/>
      <c r="AT76" s="338"/>
      <c r="AU76" s="338"/>
      <c r="AV76" s="338"/>
      <c r="AW76" s="338"/>
      <c r="AX76" s="338"/>
      <c r="AY76" s="338"/>
      <c r="AZ76" s="338"/>
      <c r="BA76" s="338"/>
      <c r="BB76" s="338"/>
      <c r="BC76" s="338"/>
      <c r="BD76" s="338"/>
      <c r="BE76" s="338"/>
      <c r="BF76" s="338"/>
      <c r="BG76" s="338"/>
      <c r="BH76" s="338"/>
      <c r="BI76" s="338"/>
      <c r="BJ76" s="338"/>
      <c r="BK76" s="338"/>
      <c r="BL76" s="338"/>
      <c r="BM76" s="338"/>
      <c r="BN76" s="338"/>
      <c r="BO76" s="338"/>
      <c r="BP76" s="338"/>
      <c r="BQ76" s="338"/>
      <c r="BR76" s="338"/>
      <c r="BS76" s="338"/>
      <c r="BT76" s="338"/>
      <c r="BU76" s="338"/>
      <c r="BV76" s="338"/>
      <c r="BW76" s="338"/>
      <c r="BX76" s="338"/>
      <c r="BY76" s="338"/>
      <c r="BZ76" s="338"/>
      <c r="CA76" s="338"/>
      <c r="CB76" s="338"/>
      <c r="CC76" s="338"/>
      <c r="CD76" s="338"/>
      <c r="CE76" s="338"/>
      <c r="CF76" s="338"/>
      <c r="CG76" s="338"/>
      <c r="CH76" s="338"/>
      <c r="CI76" s="338"/>
      <c r="CJ76" s="338"/>
      <c r="CK76" s="338"/>
      <c r="CL76" s="338"/>
      <c r="CM76" s="338"/>
      <c r="CN76" s="338"/>
      <c r="CO76" s="338"/>
      <c r="CP76" s="338"/>
      <c r="CQ76" s="338"/>
      <c r="CR76" s="338"/>
      <c r="CS76" s="338"/>
      <c r="CT76" s="338"/>
      <c r="CU76" s="338"/>
      <c r="CV76" s="338"/>
      <c r="CW76" s="338"/>
      <c r="CX76" s="338"/>
      <c r="CY76" s="338"/>
      <c r="CZ76" s="338"/>
      <c r="DA76" s="338"/>
      <c r="DB76" s="338"/>
      <c r="DC76" s="338"/>
      <c r="DD76" s="338"/>
      <c r="DE76" s="338"/>
      <c r="DF76" s="338"/>
      <c r="DG76" s="338"/>
      <c r="DH76" s="338"/>
      <c r="DI76" s="338"/>
      <c r="DJ76" s="338"/>
      <c r="DK76" s="338"/>
      <c r="DL76" s="338"/>
    </row>
    <row r="77" spans="2:135" hidden="1">
      <c r="B77" s="339"/>
      <c r="C77" s="339"/>
      <c r="D77" s="339"/>
      <c r="E77" s="339"/>
      <c r="F77" s="339"/>
      <c r="G77" s="339"/>
      <c r="H77" s="339"/>
      <c r="I77" s="339"/>
      <c r="J77" s="339"/>
      <c r="K77" s="339"/>
      <c r="L77" s="339"/>
      <c r="M77" s="339"/>
      <c r="N77" s="339"/>
      <c r="O77" s="339"/>
      <c r="P77" s="339"/>
      <c r="Q77" s="339"/>
      <c r="R77" s="339"/>
      <c r="S77" s="339"/>
      <c r="T77" s="339"/>
      <c r="U77" s="339"/>
      <c r="Y77" s="339"/>
      <c r="Z77" s="339"/>
      <c r="AA77" s="338" t="s">
        <v>162</v>
      </c>
      <c r="AB77" s="339"/>
      <c r="AC77" s="339"/>
      <c r="AD77" s="339"/>
      <c r="AE77" s="339"/>
      <c r="AF77" s="338" t="s">
        <v>163</v>
      </c>
      <c r="AG77" s="338"/>
      <c r="AH77" s="339"/>
      <c r="AJ77" s="339"/>
      <c r="AK77" s="339"/>
      <c r="AL77" s="339"/>
      <c r="AM77" s="339"/>
      <c r="AN77" s="339"/>
      <c r="AO77" s="339"/>
      <c r="AP77" s="339"/>
      <c r="AQ77" s="339"/>
      <c r="AR77" s="339"/>
      <c r="AS77" s="338" t="s">
        <v>164</v>
      </c>
      <c r="AT77" s="339"/>
      <c r="AU77" s="339"/>
      <c r="AV77" s="339"/>
      <c r="AW77" s="339"/>
      <c r="AX77" s="339"/>
      <c r="AY77" s="339"/>
      <c r="AZ77" s="339"/>
      <c r="BA77" s="339"/>
      <c r="BB77" s="339"/>
      <c r="BC77" s="339"/>
      <c r="BD77" s="339"/>
      <c r="BE77" s="339"/>
      <c r="BF77" s="339"/>
      <c r="BG77" s="339"/>
      <c r="BH77" s="339"/>
      <c r="BI77" s="339"/>
      <c r="BJ77" s="339"/>
      <c r="BK77" s="339"/>
      <c r="BL77" s="339"/>
      <c r="BM77" s="339"/>
      <c r="BN77" s="339"/>
      <c r="BO77" s="339"/>
      <c r="BP77" s="339"/>
      <c r="BQ77" s="339"/>
      <c r="BR77" s="339"/>
      <c r="BS77" s="339"/>
      <c r="BT77" s="339"/>
      <c r="BU77" s="339"/>
      <c r="BV77" s="339"/>
      <c r="BW77" s="339"/>
      <c r="BX77" s="339"/>
      <c r="BY77" s="339"/>
      <c r="BZ77" s="339"/>
      <c r="CA77" s="339"/>
      <c r="CB77" s="339"/>
      <c r="CC77" s="339"/>
      <c r="CD77" s="339"/>
      <c r="CE77" s="339"/>
      <c r="CF77" s="339"/>
      <c r="CG77" s="339"/>
      <c r="CH77" s="339"/>
      <c r="CI77" s="339"/>
      <c r="CJ77" s="339"/>
      <c r="CK77" s="339"/>
      <c r="CL77" s="339"/>
      <c r="CM77" s="339"/>
      <c r="CN77" s="339"/>
      <c r="CO77" s="339"/>
      <c r="CP77" s="339"/>
      <c r="CQ77" s="339"/>
      <c r="CR77" s="339"/>
      <c r="CS77" s="339"/>
      <c r="CT77" s="339"/>
      <c r="CU77" s="339"/>
      <c r="CV77" s="339"/>
      <c r="CW77" s="339"/>
      <c r="CX77" s="339"/>
      <c r="CY77" s="339"/>
      <c r="CZ77" s="339"/>
      <c r="DA77" s="339"/>
      <c r="DB77" s="339"/>
      <c r="DC77" s="339"/>
      <c r="DD77" s="339"/>
      <c r="DE77" s="339"/>
      <c r="DF77" s="339"/>
      <c r="DG77" s="339"/>
      <c r="DH77" s="339"/>
      <c r="DI77" s="339"/>
      <c r="DJ77" s="339"/>
      <c r="DK77" s="339"/>
      <c r="DL77" s="339"/>
    </row>
    <row r="78" spans="2:135" hidden="1">
      <c r="C78" s="562" t="s">
        <v>165</v>
      </c>
      <c r="D78" s="562"/>
      <c r="E78" s="562"/>
      <c r="F78" s="562"/>
      <c r="G78" s="562"/>
      <c r="H78" s="562"/>
      <c r="I78" s="562"/>
      <c r="J78" s="562"/>
      <c r="K78" s="562"/>
      <c r="L78" s="562"/>
      <c r="M78" s="562"/>
      <c r="N78" s="562"/>
      <c r="O78" s="562"/>
      <c r="P78" s="562"/>
      <c r="Q78" s="562"/>
      <c r="AA78" s="563">
        <v>10</v>
      </c>
      <c r="AB78" s="563"/>
      <c r="AC78" s="563"/>
      <c r="AG78" s="564">
        <v>410</v>
      </c>
      <c r="AH78" s="565"/>
      <c r="AI78" s="565"/>
      <c r="AJ78" s="565"/>
      <c r="AK78" s="565"/>
      <c r="AL78" s="565"/>
      <c r="AM78" s="565"/>
      <c r="AN78" s="566"/>
      <c r="BA78" s="567">
        <f>AA78*AG78</f>
        <v>4100</v>
      </c>
      <c r="BB78" s="567"/>
      <c r="BC78" s="567"/>
      <c r="BD78" s="567"/>
      <c r="BE78" s="567"/>
      <c r="BF78" s="567"/>
      <c r="BG78" s="567"/>
      <c r="BH78" s="567"/>
    </row>
  </sheetData>
  <sheetProtection algorithmName="SHA-512" hashValue="PAOCF6CfcxRuTyjY1pFt4Mlvt+DY8AqfHzfI+p4yW/25+8ZfhjfuAblvhXcbEHm1Q02FWoxCyxMdmH87O9GsjQ==" saltValue="g48JkUPnkn+U090jn31qsA==" spinCount="100000" sheet="1" objects="1" scenarios="1" selectLockedCells="1"/>
  <mergeCells count="144">
    <mergeCell ref="AA78:AC78"/>
    <mergeCell ref="AG78:AN78"/>
    <mergeCell ref="BA78:BH78"/>
    <mergeCell ref="BD70:BI70"/>
    <mergeCell ref="BW70:CB70"/>
    <mergeCell ref="CP70:CU70"/>
    <mergeCell ref="AA74:AC74"/>
    <mergeCell ref="AG74:AN74"/>
    <mergeCell ref="BA74:BH74"/>
    <mergeCell ref="BK74:BR74"/>
    <mergeCell ref="CD68:CI68"/>
    <mergeCell ref="CJ68:CO68"/>
    <mergeCell ref="CP68:CU68"/>
    <mergeCell ref="BD69:BI69"/>
    <mergeCell ref="BW69:CB69"/>
    <mergeCell ref="CP69:CU69"/>
    <mergeCell ref="AR68:AW68"/>
    <mergeCell ref="AX68:BC68"/>
    <mergeCell ref="BD68:BI68"/>
    <mergeCell ref="BK68:BP68"/>
    <mergeCell ref="BQ68:BV68"/>
    <mergeCell ref="BW68:CB68"/>
    <mergeCell ref="CP66:CU66"/>
    <mergeCell ref="AR67:AW67"/>
    <mergeCell ref="AX67:BC67"/>
    <mergeCell ref="BD67:BI67"/>
    <mergeCell ref="BK67:BP67"/>
    <mergeCell ref="BQ67:BV67"/>
    <mergeCell ref="BW67:CB67"/>
    <mergeCell ref="CD67:CI67"/>
    <mergeCell ref="CJ67:CO67"/>
    <mergeCell ref="CP67:CU67"/>
    <mergeCell ref="CJ65:CO65"/>
    <mergeCell ref="CP65:CU65"/>
    <mergeCell ref="AR66:AW66"/>
    <mergeCell ref="AX66:BC66"/>
    <mergeCell ref="BD66:BI66"/>
    <mergeCell ref="BK66:BP66"/>
    <mergeCell ref="BQ66:BV66"/>
    <mergeCell ref="BW66:CB66"/>
    <mergeCell ref="CD66:CI66"/>
    <mergeCell ref="CJ66:CO66"/>
    <mergeCell ref="CD64:CI64"/>
    <mergeCell ref="CJ64:CO64"/>
    <mergeCell ref="CP64:CU64"/>
    <mergeCell ref="AR65:AW65"/>
    <mergeCell ref="AX65:BC65"/>
    <mergeCell ref="BD65:BI65"/>
    <mergeCell ref="BK65:BP65"/>
    <mergeCell ref="BQ65:BV65"/>
    <mergeCell ref="BW65:CB65"/>
    <mergeCell ref="CD65:CI65"/>
    <mergeCell ref="AR64:AW64"/>
    <mergeCell ref="AX64:BC64"/>
    <mergeCell ref="BD64:BI64"/>
    <mergeCell ref="BK64:BP64"/>
    <mergeCell ref="BQ64:BV64"/>
    <mergeCell ref="BW64:CB64"/>
    <mergeCell ref="CD61:CI61"/>
    <mergeCell ref="CJ61:CO61"/>
    <mergeCell ref="CP61:CU61"/>
    <mergeCell ref="BD62:BI62"/>
    <mergeCell ref="BW62:CB62"/>
    <mergeCell ref="CP62:CU62"/>
    <mergeCell ref="AR61:AW61"/>
    <mergeCell ref="AX61:BC61"/>
    <mergeCell ref="BD61:BI61"/>
    <mergeCell ref="BK61:BP61"/>
    <mergeCell ref="BQ61:BV61"/>
    <mergeCell ref="BW61:CB61"/>
    <mergeCell ref="CP59:CU59"/>
    <mergeCell ref="AR60:AW60"/>
    <mergeCell ref="AX60:BC60"/>
    <mergeCell ref="BD60:BI60"/>
    <mergeCell ref="BK60:BP60"/>
    <mergeCell ref="BQ60:BV60"/>
    <mergeCell ref="BW60:CB60"/>
    <mergeCell ref="CD60:CI60"/>
    <mergeCell ref="CJ60:CO60"/>
    <mergeCell ref="CP60:CU60"/>
    <mergeCell ref="CJ58:CO58"/>
    <mergeCell ref="CP58:CU58"/>
    <mergeCell ref="AR59:AW59"/>
    <mergeCell ref="AX59:BC59"/>
    <mergeCell ref="BD59:BI59"/>
    <mergeCell ref="BK59:BP59"/>
    <mergeCell ref="BQ59:BV59"/>
    <mergeCell ref="BW59:CB59"/>
    <mergeCell ref="CD59:CI59"/>
    <mergeCell ref="CJ59:CO59"/>
    <mergeCell ref="CD57:CI57"/>
    <mergeCell ref="CJ57:CO57"/>
    <mergeCell ref="CP57:CU57"/>
    <mergeCell ref="AR58:AW58"/>
    <mergeCell ref="AX58:BC58"/>
    <mergeCell ref="BD58:BI58"/>
    <mergeCell ref="BK58:BP58"/>
    <mergeCell ref="BQ58:BV58"/>
    <mergeCell ref="BW58:CB58"/>
    <mergeCell ref="CD58:CI58"/>
    <mergeCell ref="AR57:AW57"/>
    <mergeCell ref="AX57:BC57"/>
    <mergeCell ref="BD57:BI57"/>
    <mergeCell ref="BK57:BP57"/>
    <mergeCell ref="BQ57:BV57"/>
    <mergeCell ref="BW57:CB57"/>
    <mergeCell ref="AM54:AP54"/>
    <mergeCell ref="AR54:BI54"/>
    <mergeCell ref="BK54:CB54"/>
    <mergeCell ref="CD54:CU54"/>
    <mergeCell ref="AH55:AP55"/>
    <mergeCell ref="BK55:CB55"/>
    <mergeCell ref="CD55:CU55"/>
    <mergeCell ref="AR52:BI52"/>
    <mergeCell ref="BK52:CB52"/>
    <mergeCell ref="CD52:CU52"/>
    <mergeCell ref="AM53:AP53"/>
    <mergeCell ref="AR53:BI53"/>
    <mergeCell ref="BK53:CB53"/>
    <mergeCell ref="CD53:CU53"/>
    <mergeCell ref="AR49:AW49"/>
    <mergeCell ref="AX49:BC49"/>
    <mergeCell ref="BD49:BI49"/>
    <mergeCell ref="AR50:AW50"/>
    <mergeCell ref="AX50:BC50"/>
    <mergeCell ref="BD50:BI50"/>
    <mergeCell ref="AR47:AW47"/>
    <mergeCell ref="AX47:BC47"/>
    <mergeCell ref="BD47:BI47"/>
    <mergeCell ref="AR48:AW48"/>
    <mergeCell ref="AY48:BC48"/>
    <mergeCell ref="BD48:BI48"/>
    <mergeCell ref="AM18:AX18"/>
    <mergeCell ref="B28:DK28"/>
    <mergeCell ref="B36:DL36"/>
    <mergeCell ref="B37:DL37"/>
    <mergeCell ref="B38:DL38"/>
    <mergeCell ref="B41:DL41"/>
    <mergeCell ref="AM5:AX5"/>
    <mergeCell ref="CR5:DJ5"/>
    <mergeCell ref="AR6:AS6"/>
    <mergeCell ref="DF6:DJ6"/>
    <mergeCell ref="AM10:AX10"/>
    <mergeCell ref="AM15:AX15"/>
  </mergeCells>
  <dataValidations count="2">
    <dataValidation type="list" allowBlank="1" showInputMessage="1" showErrorMessage="1" sqref="DF6:DJ6" xr:uid="{59A764C5-8927-4BFC-9A58-484C6B1BE17E}">
      <formula1>"0%,10%,20%,30%,40%,50%,60%,70%,80%,90%,100%"</formula1>
    </dataValidation>
    <dataValidation type="list" allowBlank="1" showInputMessage="1" showErrorMessage="1" sqref="CR5" xr:uid="{CD9EDE58-E3C7-44B9-9B3B-AF1FE700907E}">
      <formula1>$C$74:$C$76</formula1>
    </dataValidation>
  </dataValidations>
  <pageMargins left="0.51181102362204722" right="0.51181102362204722" top="0.55118110236220474" bottom="0.35433070866141736" header="0.31496062992125984" footer="0.31496062992125984"/>
  <pageSetup paperSize="9" scale="87" fitToHeight="0" orientation="landscape" horizontalDpi="4294967295" verticalDpi="4294967295" r:id="rId1"/>
  <rowBreaks count="2" manualBreakCount="2">
    <brk id="24" max="115" man="1"/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Szerzői és részesedés prg</vt:lpstr>
      <vt:lpstr>Egyösszegű megbízás</vt:lpstr>
      <vt:lpstr>'Egyösszegű megbízás'!Nyomtatási_terület</vt:lpstr>
      <vt:lpstr>'Szerzői és részesedés prg'!Nyomtatási_terület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gabol</dc:creator>
  <cp:lastModifiedBy>gabol</cp:lastModifiedBy>
  <dcterms:created xsi:type="dcterms:W3CDTF">2022-12-06T15:36:43Z</dcterms:created>
  <dcterms:modified xsi:type="dcterms:W3CDTF">2022-12-06T15:43:20Z</dcterms:modified>
</cp:coreProperties>
</file>